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user/Library/CloudStorage/GoogleDrive-ktj4060@gmail.com/내 드라이브/밸런스 기획/기획서 모음/Netrunner's Playlist/데이터 재설계/"/>
    </mc:Choice>
  </mc:AlternateContent>
  <xr:revisionPtr revIDLastSave="0" documentId="11_AD7A0EFD4A03E86E29D29B22F0E24447428393AB" xr6:coauthVersionLast="47" xr6:coauthVersionMax="47" xr10:uidLastSave="{00000000-0000-0000-0000-000000000000}"/>
  <bookViews>
    <workbookView xWindow="0" yWindow="660" windowWidth="29400" windowHeight="16760" xr2:uid="{00000000-000D-0000-FFFF-FFFF00000000}"/>
  </bookViews>
  <sheets>
    <sheet name="00_요약" sheetId="1" r:id="rId1"/>
    <sheet name="01_기준값" sheetId="2" r:id="rId2"/>
    <sheet name="02_하드웨어" sheetId="3" r:id="rId3"/>
    <sheet name="03_티어곡선" sheetId="4" r:id="rId4"/>
    <sheet name="04_메가코프" sheetId="5" r:id="rId5"/>
    <sheet name="05_경험치" sheetId="6" r:id="rId6"/>
    <sheet name="06_악명" sheetId="7" r:id="rId7"/>
    <sheet name="07_악명스킬" sheetId="8" r:id="rId8"/>
    <sheet name="08_툴" sheetId="9" r:id="rId9"/>
    <sheet name="09_일일던전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0" l="1"/>
  <c r="E10" i="10"/>
  <c r="F7" i="10"/>
  <c r="E7" i="10"/>
  <c r="F6" i="10"/>
  <c r="E6" i="10"/>
  <c r="F5" i="10"/>
  <c r="H74" i="9"/>
  <c r="H73" i="9"/>
  <c r="H72" i="9"/>
  <c r="H70" i="9"/>
  <c r="H69" i="9"/>
  <c r="H66" i="9"/>
  <c r="H64" i="9"/>
  <c r="H63" i="9"/>
  <c r="H62" i="9"/>
  <c r="H61" i="9"/>
  <c r="H59" i="9"/>
  <c r="H57" i="9"/>
  <c r="H56" i="9"/>
  <c r="H55" i="9"/>
  <c r="H54" i="9"/>
  <c r="H52" i="9"/>
  <c r="H51" i="9"/>
  <c r="H49" i="9"/>
  <c r="H47" i="9"/>
  <c r="H46" i="9"/>
  <c r="H45" i="9"/>
  <c r="H43" i="9"/>
  <c r="H42" i="9"/>
  <c r="H41" i="9"/>
  <c r="H40" i="9"/>
  <c r="H39" i="9"/>
  <c r="H38" i="9"/>
  <c r="H37" i="9"/>
  <c r="H36" i="9"/>
  <c r="H34" i="9"/>
  <c r="H33" i="9"/>
  <c r="H32" i="9"/>
  <c r="H31" i="9"/>
  <c r="H29" i="9"/>
  <c r="H28" i="9"/>
  <c r="H25" i="9"/>
  <c r="H24" i="9"/>
  <c r="H23" i="9"/>
  <c r="H22" i="9"/>
  <c r="H21" i="9"/>
  <c r="H20" i="9"/>
  <c r="H18" i="9"/>
  <c r="H17" i="9"/>
  <c r="H16" i="9"/>
  <c r="H14" i="9"/>
  <c r="H13" i="9"/>
  <c r="H12" i="9"/>
  <c r="H11" i="9"/>
  <c r="H10" i="9"/>
  <c r="H8" i="9"/>
  <c r="H6" i="9"/>
  <c r="H5" i="9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C6" i="7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B6" i="7"/>
  <c r="E104" i="6"/>
  <c r="D104" i="6"/>
  <c r="C104" i="6"/>
  <c r="E103" i="6"/>
  <c r="D103" i="6"/>
  <c r="C103" i="6"/>
  <c r="E102" i="6"/>
  <c r="D102" i="6"/>
  <c r="C102" i="6"/>
  <c r="E101" i="6"/>
  <c r="D101" i="6"/>
  <c r="C101" i="6"/>
  <c r="E100" i="6"/>
  <c r="D100" i="6"/>
  <c r="C100" i="6"/>
  <c r="E99" i="6"/>
  <c r="D99" i="6"/>
  <c r="C99" i="6"/>
  <c r="E98" i="6"/>
  <c r="D98" i="6"/>
  <c r="C98" i="6"/>
  <c r="E97" i="6"/>
  <c r="D97" i="6"/>
  <c r="C97" i="6"/>
  <c r="E96" i="6"/>
  <c r="D96" i="6"/>
  <c r="C96" i="6"/>
  <c r="E95" i="6"/>
  <c r="D95" i="6"/>
  <c r="C95" i="6"/>
  <c r="E94" i="6"/>
  <c r="D94" i="6"/>
  <c r="C94" i="6"/>
  <c r="E93" i="6"/>
  <c r="D93" i="6"/>
  <c r="C93" i="6"/>
  <c r="E92" i="6"/>
  <c r="D92" i="6"/>
  <c r="C92" i="6"/>
  <c r="E91" i="6"/>
  <c r="D91" i="6"/>
  <c r="C91" i="6"/>
  <c r="E90" i="6"/>
  <c r="D90" i="6"/>
  <c r="C90" i="6"/>
  <c r="E89" i="6"/>
  <c r="D89" i="6"/>
  <c r="C89" i="6"/>
  <c r="E88" i="6"/>
  <c r="D88" i="6"/>
  <c r="C88" i="6"/>
  <c r="E87" i="6"/>
  <c r="D87" i="6"/>
  <c r="C87" i="6"/>
  <c r="E86" i="6"/>
  <c r="D86" i="6"/>
  <c r="C86" i="6"/>
  <c r="E85" i="6"/>
  <c r="D85" i="6"/>
  <c r="C85" i="6"/>
  <c r="E84" i="6"/>
  <c r="D84" i="6"/>
  <c r="C84" i="6"/>
  <c r="E83" i="6"/>
  <c r="D83" i="6"/>
  <c r="C83" i="6"/>
  <c r="E82" i="6"/>
  <c r="D82" i="6"/>
  <c r="C82" i="6"/>
  <c r="E81" i="6"/>
  <c r="D81" i="6"/>
  <c r="C81" i="6"/>
  <c r="E80" i="6"/>
  <c r="D80" i="6"/>
  <c r="C80" i="6"/>
  <c r="E79" i="6"/>
  <c r="D79" i="6"/>
  <c r="C79" i="6"/>
  <c r="E78" i="6"/>
  <c r="D78" i="6"/>
  <c r="C78" i="6"/>
  <c r="E77" i="6"/>
  <c r="D77" i="6"/>
  <c r="C77" i="6"/>
  <c r="E76" i="6"/>
  <c r="D76" i="6"/>
  <c r="C76" i="6"/>
  <c r="E75" i="6"/>
  <c r="D75" i="6"/>
  <c r="C75" i="6"/>
  <c r="E74" i="6"/>
  <c r="D74" i="6"/>
  <c r="C74" i="6"/>
  <c r="E73" i="6"/>
  <c r="D73" i="6"/>
  <c r="C73" i="6"/>
  <c r="E72" i="6"/>
  <c r="D72" i="6"/>
  <c r="C72" i="6"/>
  <c r="E71" i="6"/>
  <c r="D71" i="6"/>
  <c r="C71" i="6"/>
  <c r="E70" i="6"/>
  <c r="D70" i="6"/>
  <c r="C70" i="6"/>
  <c r="E69" i="6"/>
  <c r="D69" i="6"/>
  <c r="C69" i="6"/>
  <c r="E68" i="6"/>
  <c r="D68" i="6"/>
  <c r="C68" i="6"/>
  <c r="E67" i="6"/>
  <c r="D67" i="6"/>
  <c r="C67" i="6"/>
  <c r="E66" i="6"/>
  <c r="D66" i="6"/>
  <c r="C66" i="6"/>
  <c r="E65" i="6"/>
  <c r="D65" i="6"/>
  <c r="C65" i="6"/>
  <c r="E64" i="6"/>
  <c r="D64" i="6"/>
  <c r="C64" i="6"/>
  <c r="E63" i="6"/>
  <c r="D63" i="6"/>
  <c r="C63" i="6"/>
  <c r="E62" i="6"/>
  <c r="D62" i="6"/>
  <c r="C62" i="6"/>
  <c r="E61" i="6"/>
  <c r="D61" i="6"/>
  <c r="C61" i="6"/>
  <c r="E60" i="6"/>
  <c r="D60" i="6"/>
  <c r="C60" i="6"/>
  <c r="E59" i="6"/>
  <c r="D59" i="6"/>
  <c r="C59" i="6"/>
  <c r="E58" i="6"/>
  <c r="D58" i="6"/>
  <c r="C58" i="6"/>
  <c r="E57" i="6"/>
  <c r="D57" i="6"/>
  <c r="C57" i="6"/>
  <c r="E56" i="6"/>
  <c r="D56" i="6"/>
  <c r="C56" i="6"/>
  <c r="E55" i="6"/>
  <c r="D55" i="6"/>
  <c r="C55" i="6"/>
  <c r="E54" i="6"/>
  <c r="D54" i="6"/>
  <c r="C54" i="6"/>
  <c r="E53" i="6"/>
  <c r="D53" i="6"/>
  <c r="C53" i="6"/>
  <c r="E52" i="6"/>
  <c r="D52" i="6"/>
  <c r="C52" i="6"/>
  <c r="E51" i="6"/>
  <c r="D51" i="6"/>
  <c r="C51" i="6"/>
  <c r="E50" i="6"/>
  <c r="D50" i="6"/>
  <c r="C50" i="6"/>
  <c r="E49" i="6"/>
  <c r="D49" i="6"/>
  <c r="C49" i="6"/>
  <c r="E48" i="6"/>
  <c r="D48" i="6"/>
  <c r="C48" i="6"/>
  <c r="E47" i="6"/>
  <c r="D47" i="6"/>
  <c r="C47" i="6"/>
  <c r="E46" i="6"/>
  <c r="D46" i="6"/>
  <c r="C46" i="6"/>
  <c r="E45" i="6"/>
  <c r="D45" i="6"/>
  <c r="C45" i="6"/>
  <c r="E44" i="6"/>
  <c r="D44" i="6"/>
  <c r="C44" i="6"/>
  <c r="E43" i="6"/>
  <c r="D43" i="6"/>
  <c r="C43" i="6"/>
  <c r="E42" i="6"/>
  <c r="D42" i="6"/>
  <c r="C42" i="6"/>
  <c r="E41" i="6"/>
  <c r="D41" i="6"/>
  <c r="C41" i="6"/>
  <c r="E40" i="6"/>
  <c r="D40" i="6"/>
  <c r="C40" i="6"/>
  <c r="E39" i="6"/>
  <c r="D39" i="6"/>
  <c r="C39" i="6"/>
  <c r="E38" i="6"/>
  <c r="D38" i="6"/>
  <c r="C38" i="6"/>
  <c r="E37" i="6"/>
  <c r="D37" i="6"/>
  <c r="C37" i="6"/>
  <c r="E36" i="6"/>
  <c r="D36" i="6"/>
  <c r="C36" i="6"/>
  <c r="E35" i="6"/>
  <c r="D35" i="6"/>
  <c r="C35" i="6"/>
  <c r="E34" i="6"/>
  <c r="D34" i="6"/>
  <c r="C34" i="6"/>
  <c r="E33" i="6"/>
  <c r="D33" i="6"/>
  <c r="C33" i="6"/>
  <c r="E32" i="6"/>
  <c r="D32" i="6"/>
  <c r="C32" i="6"/>
  <c r="E31" i="6"/>
  <c r="D31" i="6"/>
  <c r="C31" i="6"/>
  <c r="E30" i="6"/>
  <c r="D30" i="6"/>
  <c r="C30" i="6"/>
  <c r="E29" i="6"/>
  <c r="D29" i="6"/>
  <c r="C29" i="6"/>
  <c r="E28" i="6"/>
  <c r="D28" i="6"/>
  <c r="C28" i="6"/>
  <c r="E27" i="6"/>
  <c r="D27" i="6"/>
  <c r="C27" i="6"/>
  <c r="E26" i="6"/>
  <c r="D26" i="6"/>
  <c r="C26" i="6"/>
  <c r="E25" i="6"/>
  <c r="D25" i="6"/>
  <c r="C25" i="6"/>
  <c r="E24" i="6"/>
  <c r="D24" i="6"/>
  <c r="C24" i="6"/>
  <c r="E23" i="6"/>
  <c r="D23" i="6"/>
  <c r="C23" i="6"/>
  <c r="E22" i="6"/>
  <c r="D22" i="6"/>
  <c r="C22" i="6"/>
  <c r="E21" i="6"/>
  <c r="D21" i="6"/>
  <c r="C21" i="6"/>
  <c r="E20" i="6"/>
  <c r="D20" i="6"/>
  <c r="C20" i="6"/>
  <c r="E19" i="6"/>
  <c r="D19" i="6"/>
  <c r="C19" i="6"/>
  <c r="E18" i="6"/>
  <c r="D18" i="6"/>
  <c r="C18" i="6"/>
  <c r="E17" i="6"/>
  <c r="D17" i="6"/>
  <c r="C17" i="6"/>
  <c r="E16" i="6"/>
  <c r="D16" i="6"/>
  <c r="C16" i="6"/>
  <c r="E15" i="6"/>
  <c r="D15" i="6"/>
  <c r="C15" i="6"/>
  <c r="E14" i="6"/>
  <c r="D14" i="6"/>
  <c r="C14" i="6"/>
  <c r="E13" i="6"/>
  <c r="D13" i="6"/>
  <c r="C13" i="6"/>
  <c r="E12" i="6"/>
  <c r="D12" i="6"/>
  <c r="C12" i="6"/>
  <c r="E11" i="6"/>
  <c r="D11" i="6"/>
  <c r="C11" i="6"/>
  <c r="E10" i="6"/>
  <c r="D10" i="6"/>
  <c r="C10" i="6"/>
  <c r="E9" i="6"/>
  <c r="D9" i="6"/>
  <c r="C9" i="6"/>
  <c r="E8" i="6"/>
  <c r="D8" i="6"/>
  <c r="C8" i="6"/>
  <c r="E7" i="6"/>
  <c r="D7" i="6"/>
  <c r="C7" i="6"/>
  <c r="E6" i="6"/>
  <c r="D6" i="6"/>
  <c r="C6" i="6"/>
  <c r="E5" i="6"/>
  <c r="D5" i="6"/>
  <c r="I504" i="5"/>
  <c r="D504" i="5"/>
  <c r="I503" i="5"/>
  <c r="D503" i="5"/>
  <c r="I502" i="5"/>
  <c r="D502" i="5"/>
  <c r="I501" i="5"/>
  <c r="D501" i="5"/>
  <c r="I500" i="5"/>
  <c r="D500" i="5"/>
  <c r="I499" i="5"/>
  <c r="D499" i="5"/>
  <c r="I498" i="5"/>
  <c r="D498" i="5"/>
  <c r="I497" i="5"/>
  <c r="D497" i="5"/>
  <c r="I496" i="5"/>
  <c r="D496" i="5"/>
  <c r="I495" i="5"/>
  <c r="D495" i="5"/>
  <c r="I494" i="5"/>
  <c r="D494" i="5"/>
  <c r="I493" i="5"/>
  <c r="D493" i="5"/>
  <c r="I492" i="5"/>
  <c r="D492" i="5"/>
  <c r="I491" i="5"/>
  <c r="D491" i="5"/>
  <c r="I490" i="5"/>
  <c r="D490" i="5"/>
  <c r="I489" i="5"/>
  <c r="D489" i="5"/>
  <c r="I488" i="5"/>
  <c r="D488" i="5"/>
  <c r="I487" i="5"/>
  <c r="D487" i="5"/>
  <c r="I486" i="5"/>
  <c r="D486" i="5"/>
  <c r="I485" i="5"/>
  <c r="D485" i="5"/>
  <c r="I484" i="5"/>
  <c r="D484" i="5"/>
  <c r="I483" i="5"/>
  <c r="D483" i="5"/>
  <c r="I482" i="5"/>
  <c r="D482" i="5"/>
  <c r="I481" i="5"/>
  <c r="D481" i="5"/>
  <c r="I480" i="5"/>
  <c r="D480" i="5"/>
  <c r="I479" i="5"/>
  <c r="D479" i="5"/>
  <c r="I478" i="5"/>
  <c r="D478" i="5"/>
  <c r="I477" i="5"/>
  <c r="D477" i="5"/>
  <c r="I476" i="5"/>
  <c r="D476" i="5"/>
  <c r="I475" i="5"/>
  <c r="D475" i="5"/>
  <c r="I474" i="5"/>
  <c r="D474" i="5"/>
  <c r="I473" i="5"/>
  <c r="D473" i="5"/>
  <c r="I472" i="5"/>
  <c r="D472" i="5"/>
  <c r="I471" i="5"/>
  <c r="D471" i="5"/>
  <c r="I470" i="5"/>
  <c r="D470" i="5"/>
  <c r="I469" i="5"/>
  <c r="D469" i="5"/>
  <c r="I468" i="5"/>
  <c r="D468" i="5"/>
  <c r="I467" i="5"/>
  <c r="D467" i="5"/>
  <c r="I466" i="5"/>
  <c r="D466" i="5"/>
  <c r="I465" i="5"/>
  <c r="D465" i="5"/>
  <c r="I464" i="5"/>
  <c r="D464" i="5"/>
  <c r="I463" i="5"/>
  <c r="D463" i="5"/>
  <c r="I462" i="5"/>
  <c r="D462" i="5"/>
  <c r="I461" i="5"/>
  <c r="D461" i="5"/>
  <c r="I460" i="5"/>
  <c r="D460" i="5"/>
  <c r="I459" i="5"/>
  <c r="D459" i="5"/>
  <c r="I458" i="5"/>
  <c r="D458" i="5"/>
  <c r="I457" i="5"/>
  <c r="D457" i="5"/>
  <c r="I456" i="5"/>
  <c r="D456" i="5"/>
  <c r="I455" i="5"/>
  <c r="D455" i="5"/>
  <c r="I454" i="5"/>
  <c r="D454" i="5"/>
  <c r="I453" i="5"/>
  <c r="D453" i="5"/>
  <c r="I452" i="5"/>
  <c r="D452" i="5"/>
  <c r="I451" i="5"/>
  <c r="D451" i="5"/>
  <c r="I450" i="5"/>
  <c r="D450" i="5"/>
  <c r="I449" i="5"/>
  <c r="D449" i="5"/>
  <c r="I448" i="5"/>
  <c r="D448" i="5"/>
  <c r="I447" i="5"/>
  <c r="H447" i="5"/>
  <c r="D447" i="5"/>
  <c r="I446" i="5"/>
  <c r="D446" i="5"/>
  <c r="I445" i="5"/>
  <c r="D445" i="5"/>
  <c r="I444" i="5"/>
  <c r="D444" i="5"/>
  <c r="I443" i="5"/>
  <c r="D443" i="5"/>
  <c r="I442" i="5"/>
  <c r="D442" i="5"/>
  <c r="I441" i="5"/>
  <c r="D441" i="5"/>
  <c r="I440" i="5"/>
  <c r="D440" i="5"/>
  <c r="I439" i="5"/>
  <c r="D439" i="5"/>
  <c r="I438" i="5"/>
  <c r="D438" i="5"/>
  <c r="I437" i="5"/>
  <c r="D437" i="5"/>
  <c r="I436" i="5"/>
  <c r="D436" i="5"/>
  <c r="I435" i="5"/>
  <c r="D435" i="5"/>
  <c r="I434" i="5"/>
  <c r="D434" i="5"/>
  <c r="I433" i="5"/>
  <c r="D433" i="5"/>
  <c r="I432" i="5"/>
  <c r="D432" i="5"/>
  <c r="I431" i="5"/>
  <c r="D431" i="5"/>
  <c r="I430" i="5"/>
  <c r="D430" i="5"/>
  <c r="I429" i="5"/>
  <c r="D429" i="5"/>
  <c r="I428" i="5"/>
  <c r="D428" i="5"/>
  <c r="I427" i="5"/>
  <c r="D427" i="5"/>
  <c r="I426" i="5"/>
  <c r="D426" i="5"/>
  <c r="I425" i="5"/>
  <c r="D425" i="5"/>
  <c r="I424" i="5"/>
  <c r="D424" i="5"/>
  <c r="I423" i="5"/>
  <c r="D423" i="5"/>
  <c r="I422" i="5"/>
  <c r="D422" i="5"/>
  <c r="I421" i="5"/>
  <c r="D421" i="5"/>
  <c r="I420" i="5"/>
  <c r="D420" i="5"/>
  <c r="I419" i="5"/>
  <c r="D419" i="5"/>
  <c r="I418" i="5"/>
  <c r="D418" i="5"/>
  <c r="I417" i="5"/>
  <c r="D417" i="5"/>
  <c r="I416" i="5"/>
  <c r="D416" i="5"/>
  <c r="I415" i="5"/>
  <c r="D415" i="5"/>
  <c r="I414" i="5"/>
  <c r="D414" i="5"/>
  <c r="I413" i="5"/>
  <c r="D413" i="5"/>
  <c r="I412" i="5"/>
  <c r="D412" i="5"/>
  <c r="I411" i="5"/>
  <c r="D411" i="5"/>
  <c r="I410" i="5"/>
  <c r="D410" i="5"/>
  <c r="I409" i="5"/>
  <c r="D409" i="5"/>
  <c r="I408" i="5"/>
  <c r="D408" i="5"/>
  <c r="I407" i="5"/>
  <c r="D407" i="5"/>
  <c r="I406" i="5"/>
  <c r="D406" i="5"/>
  <c r="I405" i="5"/>
  <c r="D405" i="5"/>
  <c r="I404" i="5"/>
  <c r="D404" i="5"/>
  <c r="I403" i="5"/>
  <c r="D403" i="5"/>
  <c r="I402" i="5"/>
  <c r="D402" i="5"/>
  <c r="I401" i="5"/>
  <c r="D401" i="5"/>
  <c r="I400" i="5"/>
  <c r="D400" i="5"/>
  <c r="I399" i="5"/>
  <c r="D399" i="5"/>
  <c r="I398" i="5"/>
  <c r="D398" i="5"/>
  <c r="I397" i="5"/>
  <c r="D397" i="5"/>
  <c r="I396" i="5"/>
  <c r="D396" i="5"/>
  <c r="I395" i="5"/>
  <c r="D395" i="5"/>
  <c r="I394" i="5"/>
  <c r="D394" i="5"/>
  <c r="I393" i="5"/>
  <c r="D393" i="5"/>
  <c r="I392" i="5"/>
  <c r="D392" i="5"/>
  <c r="I391" i="5"/>
  <c r="D391" i="5"/>
  <c r="I390" i="5"/>
  <c r="D390" i="5"/>
  <c r="I389" i="5"/>
  <c r="D389" i="5"/>
  <c r="I388" i="5"/>
  <c r="D388" i="5"/>
  <c r="I387" i="5"/>
  <c r="D387" i="5"/>
  <c r="I386" i="5"/>
  <c r="D386" i="5"/>
  <c r="I385" i="5"/>
  <c r="D385" i="5"/>
  <c r="I384" i="5"/>
  <c r="D384" i="5"/>
  <c r="I383" i="5"/>
  <c r="D383" i="5"/>
  <c r="I382" i="5"/>
  <c r="D382" i="5"/>
  <c r="I381" i="5"/>
  <c r="H381" i="5"/>
  <c r="D381" i="5"/>
  <c r="I380" i="5"/>
  <c r="D380" i="5"/>
  <c r="I379" i="5"/>
  <c r="D379" i="5"/>
  <c r="I378" i="5"/>
  <c r="D378" i="5"/>
  <c r="I377" i="5"/>
  <c r="D377" i="5"/>
  <c r="I376" i="5"/>
  <c r="D376" i="5"/>
  <c r="I375" i="5"/>
  <c r="D375" i="5"/>
  <c r="I374" i="5"/>
  <c r="D374" i="5"/>
  <c r="I373" i="5"/>
  <c r="D373" i="5"/>
  <c r="I372" i="5"/>
  <c r="D372" i="5"/>
  <c r="I371" i="5"/>
  <c r="D371" i="5"/>
  <c r="I370" i="5"/>
  <c r="D370" i="5"/>
  <c r="I369" i="5"/>
  <c r="D369" i="5"/>
  <c r="I368" i="5"/>
  <c r="D368" i="5"/>
  <c r="I367" i="5"/>
  <c r="D367" i="5"/>
  <c r="I366" i="5"/>
  <c r="D366" i="5"/>
  <c r="I365" i="5"/>
  <c r="D365" i="5"/>
  <c r="I364" i="5"/>
  <c r="D364" i="5"/>
  <c r="I363" i="5"/>
  <c r="D363" i="5"/>
  <c r="I362" i="5"/>
  <c r="D362" i="5"/>
  <c r="I361" i="5"/>
  <c r="D361" i="5"/>
  <c r="I360" i="5"/>
  <c r="D360" i="5"/>
  <c r="I359" i="5"/>
  <c r="D359" i="5"/>
  <c r="I358" i="5"/>
  <c r="D358" i="5"/>
  <c r="I357" i="5"/>
  <c r="D357" i="5"/>
  <c r="I356" i="5"/>
  <c r="D356" i="5"/>
  <c r="I355" i="5"/>
  <c r="D355" i="5"/>
  <c r="I354" i="5"/>
  <c r="D354" i="5"/>
  <c r="I353" i="5"/>
  <c r="D353" i="5"/>
  <c r="I352" i="5"/>
  <c r="D352" i="5"/>
  <c r="I351" i="5"/>
  <c r="D351" i="5"/>
  <c r="I350" i="5"/>
  <c r="D350" i="5"/>
  <c r="I349" i="5"/>
  <c r="D349" i="5"/>
  <c r="I348" i="5"/>
  <c r="D348" i="5"/>
  <c r="I347" i="5"/>
  <c r="D347" i="5"/>
  <c r="I346" i="5"/>
  <c r="D346" i="5"/>
  <c r="I345" i="5"/>
  <c r="D345" i="5"/>
  <c r="I344" i="5"/>
  <c r="D344" i="5"/>
  <c r="I343" i="5"/>
  <c r="D343" i="5"/>
  <c r="I342" i="5"/>
  <c r="D342" i="5"/>
  <c r="I341" i="5"/>
  <c r="D341" i="5"/>
  <c r="I340" i="5"/>
  <c r="D340" i="5"/>
  <c r="I339" i="5"/>
  <c r="D339" i="5"/>
  <c r="I338" i="5"/>
  <c r="D338" i="5"/>
  <c r="I337" i="5"/>
  <c r="D337" i="5"/>
  <c r="I336" i="5"/>
  <c r="D336" i="5"/>
  <c r="I335" i="5"/>
  <c r="D335" i="5"/>
  <c r="I334" i="5"/>
  <c r="D334" i="5"/>
  <c r="I333" i="5"/>
  <c r="D333" i="5"/>
  <c r="I332" i="5"/>
  <c r="D332" i="5"/>
  <c r="I331" i="5"/>
  <c r="D331" i="5"/>
  <c r="I330" i="5"/>
  <c r="D330" i="5"/>
  <c r="I329" i="5"/>
  <c r="D329" i="5"/>
  <c r="I328" i="5"/>
  <c r="D328" i="5"/>
  <c r="I327" i="5"/>
  <c r="D327" i="5"/>
  <c r="I326" i="5"/>
  <c r="D326" i="5"/>
  <c r="I325" i="5"/>
  <c r="D325" i="5"/>
  <c r="I324" i="5"/>
  <c r="D324" i="5"/>
  <c r="I323" i="5"/>
  <c r="D323" i="5"/>
  <c r="I322" i="5"/>
  <c r="D322" i="5"/>
  <c r="I321" i="5"/>
  <c r="D321" i="5"/>
  <c r="I320" i="5"/>
  <c r="D320" i="5"/>
  <c r="I319" i="5"/>
  <c r="D319" i="5"/>
  <c r="I318" i="5"/>
  <c r="D318" i="5"/>
  <c r="I317" i="5"/>
  <c r="D317" i="5"/>
  <c r="I316" i="5"/>
  <c r="D316" i="5"/>
  <c r="I315" i="5"/>
  <c r="D315" i="5"/>
  <c r="I314" i="5"/>
  <c r="D314" i="5"/>
  <c r="I313" i="5"/>
  <c r="D313" i="5"/>
  <c r="I312" i="5"/>
  <c r="D312" i="5"/>
  <c r="I311" i="5"/>
  <c r="D311" i="5"/>
  <c r="I310" i="5"/>
  <c r="D310" i="5"/>
  <c r="I309" i="5"/>
  <c r="D309" i="5"/>
  <c r="I308" i="5"/>
  <c r="D308" i="5"/>
  <c r="I307" i="5"/>
  <c r="D307" i="5"/>
  <c r="I306" i="5"/>
  <c r="D306" i="5"/>
  <c r="I305" i="5"/>
  <c r="D305" i="5"/>
  <c r="I304" i="5"/>
  <c r="D304" i="5"/>
  <c r="I303" i="5"/>
  <c r="D303" i="5"/>
  <c r="I302" i="5"/>
  <c r="D302" i="5"/>
  <c r="I301" i="5"/>
  <c r="D301" i="5"/>
  <c r="I300" i="5"/>
  <c r="D300" i="5"/>
  <c r="I299" i="5"/>
  <c r="D299" i="5"/>
  <c r="I298" i="5"/>
  <c r="D298" i="5"/>
  <c r="I297" i="5"/>
  <c r="D297" i="5"/>
  <c r="I296" i="5"/>
  <c r="D296" i="5"/>
  <c r="I295" i="5"/>
  <c r="D295" i="5"/>
  <c r="I294" i="5"/>
  <c r="D294" i="5"/>
  <c r="I293" i="5"/>
  <c r="D293" i="5"/>
  <c r="I292" i="5"/>
  <c r="D292" i="5"/>
  <c r="I291" i="5"/>
  <c r="D291" i="5"/>
  <c r="I290" i="5"/>
  <c r="D290" i="5"/>
  <c r="I289" i="5"/>
  <c r="D289" i="5"/>
  <c r="I288" i="5"/>
  <c r="D288" i="5"/>
  <c r="I287" i="5"/>
  <c r="D287" i="5"/>
  <c r="I286" i="5"/>
  <c r="D286" i="5"/>
  <c r="I285" i="5"/>
  <c r="D285" i="5"/>
  <c r="I284" i="5"/>
  <c r="D284" i="5"/>
  <c r="I283" i="5"/>
  <c r="D283" i="5"/>
  <c r="I282" i="5"/>
  <c r="D282" i="5"/>
  <c r="I281" i="5"/>
  <c r="D281" i="5"/>
  <c r="I280" i="5"/>
  <c r="D280" i="5"/>
  <c r="I279" i="5"/>
  <c r="D279" i="5"/>
  <c r="I278" i="5"/>
  <c r="D278" i="5"/>
  <c r="I277" i="5"/>
  <c r="D277" i="5"/>
  <c r="I276" i="5"/>
  <c r="D276" i="5"/>
  <c r="I275" i="5"/>
  <c r="D275" i="5"/>
  <c r="I274" i="5"/>
  <c r="D274" i="5"/>
  <c r="I273" i="5"/>
  <c r="D273" i="5"/>
  <c r="I272" i="5"/>
  <c r="D272" i="5"/>
  <c r="I271" i="5"/>
  <c r="D271" i="5"/>
  <c r="I270" i="5"/>
  <c r="D270" i="5"/>
  <c r="I269" i="5"/>
  <c r="D269" i="5"/>
  <c r="I268" i="5"/>
  <c r="D268" i="5"/>
  <c r="I267" i="5"/>
  <c r="D267" i="5"/>
  <c r="I266" i="5"/>
  <c r="D266" i="5"/>
  <c r="I265" i="5"/>
  <c r="D265" i="5"/>
  <c r="I264" i="5"/>
  <c r="D264" i="5"/>
  <c r="I263" i="5"/>
  <c r="D263" i="5"/>
  <c r="I262" i="5"/>
  <c r="D262" i="5"/>
  <c r="I261" i="5"/>
  <c r="D261" i="5"/>
  <c r="I260" i="5"/>
  <c r="D260" i="5"/>
  <c r="I259" i="5"/>
  <c r="D259" i="5"/>
  <c r="I258" i="5"/>
  <c r="D258" i="5"/>
  <c r="I257" i="5"/>
  <c r="D257" i="5"/>
  <c r="I256" i="5"/>
  <c r="D256" i="5"/>
  <c r="I255" i="5"/>
  <c r="D255" i="5"/>
  <c r="I254" i="5"/>
  <c r="D254" i="5"/>
  <c r="I253" i="5"/>
  <c r="D253" i="5"/>
  <c r="I252" i="5"/>
  <c r="D252" i="5"/>
  <c r="I251" i="5"/>
  <c r="D251" i="5"/>
  <c r="I250" i="5"/>
  <c r="D250" i="5"/>
  <c r="I249" i="5"/>
  <c r="D249" i="5"/>
  <c r="I248" i="5"/>
  <c r="D248" i="5"/>
  <c r="I247" i="5"/>
  <c r="D247" i="5"/>
  <c r="I246" i="5"/>
  <c r="D246" i="5"/>
  <c r="I245" i="5"/>
  <c r="D245" i="5"/>
  <c r="I244" i="5"/>
  <c r="D244" i="5"/>
  <c r="I243" i="5"/>
  <c r="D243" i="5"/>
  <c r="I242" i="5"/>
  <c r="D242" i="5"/>
  <c r="I241" i="5"/>
  <c r="H241" i="5"/>
  <c r="D241" i="5"/>
  <c r="I240" i="5"/>
  <c r="D240" i="5"/>
  <c r="I239" i="5"/>
  <c r="D239" i="5"/>
  <c r="I238" i="5"/>
  <c r="D238" i="5"/>
  <c r="I237" i="5"/>
  <c r="D237" i="5"/>
  <c r="I236" i="5"/>
  <c r="D236" i="5"/>
  <c r="I235" i="5"/>
  <c r="D235" i="5"/>
  <c r="I234" i="5"/>
  <c r="D234" i="5"/>
  <c r="I233" i="5"/>
  <c r="D233" i="5"/>
  <c r="I232" i="5"/>
  <c r="D232" i="5"/>
  <c r="I231" i="5"/>
  <c r="D231" i="5"/>
  <c r="I230" i="5"/>
  <c r="D230" i="5"/>
  <c r="I229" i="5"/>
  <c r="D229" i="5"/>
  <c r="I228" i="5"/>
  <c r="D228" i="5"/>
  <c r="I227" i="5"/>
  <c r="D227" i="5"/>
  <c r="I226" i="5"/>
  <c r="D226" i="5"/>
  <c r="I225" i="5"/>
  <c r="D225" i="5"/>
  <c r="I224" i="5"/>
  <c r="D224" i="5"/>
  <c r="I223" i="5"/>
  <c r="D223" i="5"/>
  <c r="I222" i="5"/>
  <c r="D222" i="5"/>
  <c r="I221" i="5"/>
  <c r="D221" i="5"/>
  <c r="I220" i="5"/>
  <c r="D220" i="5"/>
  <c r="I219" i="5"/>
  <c r="D219" i="5"/>
  <c r="I218" i="5"/>
  <c r="D218" i="5"/>
  <c r="I217" i="5"/>
  <c r="D217" i="5"/>
  <c r="I216" i="5"/>
  <c r="D216" i="5"/>
  <c r="I215" i="5"/>
  <c r="D215" i="5"/>
  <c r="I214" i="5"/>
  <c r="D214" i="5"/>
  <c r="I213" i="5"/>
  <c r="D213" i="5"/>
  <c r="I212" i="5"/>
  <c r="D212" i="5"/>
  <c r="I211" i="5"/>
  <c r="D211" i="5"/>
  <c r="I210" i="5"/>
  <c r="D210" i="5"/>
  <c r="I209" i="5"/>
  <c r="D209" i="5"/>
  <c r="I208" i="5"/>
  <c r="D208" i="5"/>
  <c r="I207" i="5"/>
  <c r="D207" i="5"/>
  <c r="I206" i="5"/>
  <c r="D206" i="5"/>
  <c r="I205" i="5"/>
  <c r="D205" i="5"/>
  <c r="I204" i="5"/>
  <c r="D204" i="5"/>
  <c r="I203" i="5"/>
  <c r="D203" i="5"/>
  <c r="I202" i="5"/>
  <c r="D202" i="5"/>
  <c r="I201" i="5"/>
  <c r="D201" i="5"/>
  <c r="I200" i="5"/>
  <c r="D200" i="5"/>
  <c r="I199" i="5"/>
  <c r="D199" i="5"/>
  <c r="I198" i="5"/>
  <c r="D198" i="5"/>
  <c r="I197" i="5"/>
  <c r="D197" i="5"/>
  <c r="I196" i="5"/>
  <c r="D196" i="5"/>
  <c r="I195" i="5"/>
  <c r="D195" i="5"/>
  <c r="I194" i="5"/>
  <c r="D194" i="5"/>
  <c r="I193" i="5"/>
  <c r="D193" i="5"/>
  <c r="I192" i="5"/>
  <c r="D192" i="5"/>
  <c r="I191" i="5"/>
  <c r="D191" i="5"/>
  <c r="I190" i="5"/>
  <c r="D190" i="5"/>
  <c r="I189" i="5"/>
  <c r="D189" i="5"/>
  <c r="I188" i="5"/>
  <c r="D188" i="5"/>
  <c r="I187" i="5"/>
  <c r="D187" i="5"/>
  <c r="I186" i="5"/>
  <c r="D186" i="5"/>
  <c r="I185" i="5"/>
  <c r="D185" i="5"/>
  <c r="I184" i="5"/>
  <c r="D184" i="5"/>
  <c r="I183" i="5"/>
  <c r="D183" i="5"/>
  <c r="I182" i="5"/>
  <c r="D182" i="5"/>
  <c r="I181" i="5"/>
  <c r="D181" i="5"/>
  <c r="I180" i="5"/>
  <c r="D180" i="5"/>
  <c r="I179" i="5"/>
  <c r="D179" i="5"/>
  <c r="I178" i="5"/>
  <c r="D178" i="5"/>
  <c r="I177" i="5"/>
  <c r="D177" i="5"/>
  <c r="I176" i="5"/>
  <c r="D176" i="5"/>
  <c r="I175" i="5"/>
  <c r="D175" i="5"/>
  <c r="I174" i="5"/>
  <c r="D174" i="5"/>
  <c r="I173" i="5"/>
  <c r="D173" i="5"/>
  <c r="I172" i="5"/>
  <c r="D172" i="5"/>
  <c r="I171" i="5"/>
  <c r="D171" i="5"/>
  <c r="I170" i="5"/>
  <c r="D170" i="5"/>
  <c r="I169" i="5"/>
  <c r="D169" i="5"/>
  <c r="I168" i="5"/>
  <c r="D168" i="5"/>
  <c r="I167" i="5"/>
  <c r="D167" i="5"/>
  <c r="I166" i="5"/>
  <c r="D166" i="5"/>
  <c r="I165" i="5"/>
  <c r="H165" i="5"/>
  <c r="D165" i="5"/>
  <c r="I164" i="5"/>
  <c r="D164" i="5"/>
  <c r="I163" i="5"/>
  <c r="D163" i="5"/>
  <c r="I162" i="5"/>
  <c r="D162" i="5"/>
  <c r="I161" i="5"/>
  <c r="D161" i="5"/>
  <c r="I160" i="5"/>
  <c r="D160" i="5"/>
  <c r="I159" i="5"/>
  <c r="D159" i="5"/>
  <c r="I158" i="5"/>
  <c r="D158" i="5"/>
  <c r="I157" i="5"/>
  <c r="D157" i="5"/>
  <c r="I156" i="5"/>
  <c r="D156" i="5"/>
  <c r="I155" i="5"/>
  <c r="D155" i="5"/>
  <c r="I154" i="5"/>
  <c r="H154" i="5"/>
  <c r="G154" i="5"/>
  <c r="F154" i="5"/>
  <c r="D154" i="5"/>
  <c r="I153" i="5"/>
  <c r="H153" i="5"/>
  <c r="F153" i="5"/>
  <c r="G153" i="5" s="1"/>
  <c r="D153" i="5"/>
  <c r="I152" i="5"/>
  <c r="H152" i="5"/>
  <c r="F152" i="5"/>
  <c r="G152" i="5" s="1"/>
  <c r="D152" i="5"/>
  <c r="I151" i="5"/>
  <c r="H151" i="5"/>
  <c r="F151" i="5"/>
  <c r="G151" i="5" s="1"/>
  <c r="D151" i="5"/>
  <c r="I150" i="5"/>
  <c r="H150" i="5"/>
  <c r="G150" i="5"/>
  <c r="F150" i="5"/>
  <c r="D150" i="5"/>
  <c r="I149" i="5"/>
  <c r="H149" i="5"/>
  <c r="F149" i="5"/>
  <c r="G149" i="5" s="1"/>
  <c r="D149" i="5"/>
  <c r="I148" i="5"/>
  <c r="H148" i="5"/>
  <c r="F148" i="5"/>
  <c r="G148" i="5" s="1"/>
  <c r="D148" i="5"/>
  <c r="I147" i="5"/>
  <c r="H147" i="5"/>
  <c r="F147" i="5"/>
  <c r="G147" i="5" s="1"/>
  <c r="D147" i="5"/>
  <c r="I146" i="5"/>
  <c r="H146" i="5"/>
  <c r="F146" i="5"/>
  <c r="G146" i="5" s="1"/>
  <c r="D146" i="5"/>
  <c r="I145" i="5"/>
  <c r="H145" i="5"/>
  <c r="F145" i="5"/>
  <c r="G145" i="5" s="1"/>
  <c r="D145" i="5"/>
  <c r="I144" i="5"/>
  <c r="H144" i="5"/>
  <c r="F144" i="5"/>
  <c r="G144" i="5" s="1"/>
  <c r="D144" i="5"/>
  <c r="I143" i="5"/>
  <c r="H143" i="5"/>
  <c r="F143" i="5"/>
  <c r="G143" i="5" s="1"/>
  <c r="D143" i="5"/>
  <c r="I142" i="5"/>
  <c r="H142" i="5"/>
  <c r="G142" i="5"/>
  <c r="F142" i="5"/>
  <c r="D142" i="5"/>
  <c r="I141" i="5"/>
  <c r="H141" i="5"/>
  <c r="F141" i="5"/>
  <c r="G141" i="5" s="1"/>
  <c r="D141" i="5"/>
  <c r="I140" i="5"/>
  <c r="H140" i="5"/>
  <c r="F140" i="5"/>
  <c r="G140" i="5" s="1"/>
  <c r="D140" i="5"/>
  <c r="I139" i="5"/>
  <c r="H139" i="5"/>
  <c r="F139" i="5"/>
  <c r="G139" i="5" s="1"/>
  <c r="D139" i="5"/>
  <c r="I138" i="5"/>
  <c r="H138" i="5"/>
  <c r="G138" i="5"/>
  <c r="F138" i="5"/>
  <c r="D138" i="5"/>
  <c r="I137" i="5"/>
  <c r="H137" i="5"/>
  <c r="F137" i="5"/>
  <c r="G137" i="5" s="1"/>
  <c r="D137" i="5"/>
  <c r="I136" i="5"/>
  <c r="H136" i="5"/>
  <c r="F136" i="5"/>
  <c r="G136" i="5" s="1"/>
  <c r="D136" i="5"/>
  <c r="I135" i="5"/>
  <c r="H135" i="5"/>
  <c r="F135" i="5"/>
  <c r="G135" i="5" s="1"/>
  <c r="D135" i="5"/>
  <c r="I134" i="5"/>
  <c r="H134" i="5"/>
  <c r="F134" i="5"/>
  <c r="G134" i="5" s="1"/>
  <c r="D134" i="5"/>
  <c r="I133" i="5"/>
  <c r="H133" i="5"/>
  <c r="F133" i="5"/>
  <c r="G133" i="5" s="1"/>
  <c r="D133" i="5"/>
  <c r="I132" i="5"/>
  <c r="H132" i="5"/>
  <c r="F132" i="5"/>
  <c r="G132" i="5" s="1"/>
  <c r="D132" i="5"/>
  <c r="I131" i="5"/>
  <c r="H131" i="5"/>
  <c r="F131" i="5"/>
  <c r="G131" i="5" s="1"/>
  <c r="D131" i="5"/>
  <c r="I130" i="5"/>
  <c r="H130" i="5"/>
  <c r="G130" i="5"/>
  <c r="F130" i="5"/>
  <c r="D130" i="5"/>
  <c r="I129" i="5"/>
  <c r="H129" i="5"/>
  <c r="F129" i="5"/>
  <c r="G129" i="5" s="1"/>
  <c r="D129" i="5"/>
  <c r="I128" i="5"/>
  <c r="H128" i="5"/>
  <c r="F128" i="5"/>
  <c r="G128" i="5" s="1"/>
  <c r="D128" i="5"/>
  <c r="I127" i="5"/>
  <c r="H127" i="5"/>
  <c r="F127" i="5"/>
  <c r="G127" i="5" s="1"/>
  <c r="D127" i="5"/>
  <c r="I126" i="5"/>
  <c r="H126" i="5"/>
  <c r="F126" i="5"/>
  <c r="G126" i="5" s="1"/>
  <c r="D126" i="5"/>
  <c r="I125" i="5"/>
  <c r="H125" i="5"/>
  <c r="F125" i="5"/>
  <c r="G125" i="5" s="1"/>
  <c r="D125" i="5"/>
  <c r="I124" i="5"/>
  <c r="H124" i="5"/>
  <c r="F124" i="5"/>
  <c r="G124" i="5" s="1"/>
  <c r="D124" i="5"/>
  <c r="I123" i="5"/>
  <c r="H123" i="5"/>
  <c r="F123" i="5"/>
  <c r="G123" i="5" s="1"/>
  <c r="D123" i="5"/>
  <c r="I122" i="5"/>
  <c r="H122" i="5"/>
  <c r="G122" i="5"/>
  <c r="F122" i="5"/>
  <c r="D122" i="5"/>
  <c r="I121" i="5"/>
  <c r="H121" i="5"/>
  <c r="F121" i="5"/>
  <c r="G121" i="5" s="1"/>
  <c r="D121" i="5"/>
  <c r="I120" i="5"/>
  <c r="H120" i="5"/>
  <c r="G120" i="5"/>
  <c r="F120" i="5"/>
  <c r="D120" i="5"/>
  <c r="I119" i="5"/>
  <c r="H119" i="5"/>
  <c r="F119" i="5"/>
  <c r="G119" i="5" s="1"/>
  <c r="D119" i="5"/>
  <c r="I118" i="5"/>
  <c r="H118" i="5"/>
  <c r="G118" i="5"/>
  <c r="F118" i="5"/>
  <c r="D118" i="5"/>
  <c r="I117" i="5"/>
  <c r="H117" i="5"/>
  <c r="F117" i="5"/>
  <c r="G117" i="5" s="1"/>
  <c r="D117" i="5"/>
  <c r="I116" i="5"/>
  <c r="H116" i="5"/>
  <c r="G116" i="5"/>
  <c r="F116" i="5"/>
  <c r="D116" i="5"/>
  <c r="I115" i="5"/>
  <c r="H115" i="5"/>
  <c r="F115" i="5"/>
  <c r="G115" i="5" s="1"/>
  <c r="D115" i="5"/>
  <c r="I114" i="5"/>
  <c r="H114" i="5"/>
  <c r="G114" i="5"/>
  <c r="F114" i="5"/>
  <c r="D114" i="5"/>
  <c r="I113" i="5"/>
  <c r="H113" i="5"/>
  <c r="F113" i="5"/>
  <c r="G113" i="5" s="1"/>
  <c r="D113" i="5"/>
  <c r="I112" i="5"/>
  <c r="H112" i="5"/>
  <c r="G112" i="5"/>
  <c r="F112" i="5"/>
  <c r="D112" i="5"/>
  <c r="I111" i="5"/>
  <c r="H111" i="5"/>
  <c r="F111" i="5"/>
  <c r="G111" i="5" s="1"/>
  <c r="D111" i="5"/>
  <c r="I110" i="5"/>
  <c r="H110" i="5"/>
  <c r="G110" i="5"/>
  <c r="F110" i="5"/>
  <c r="D110" i="5"/>
  <c r="I109" i="5"/>
  <c r="H109" i="5"/>
  <c r="F109" i="5"/>
  <c r="G109" i="5" s="1"/>
  <c r="D109" i="5"/>
  <c r="I108" i="5"/>
  <c r="H108" i="5"/>
  <c r="G108" i="5"/>
  <c r="F108" i="5"/>
  <c r="D108" i="5"/>
  <c r="I107" i="5"/>
  <c r="H107" i="5"/>
  <c r="F107" i="5"/>
  <c r="G107" i="5" s="1"/>
  <c r="D107" i="5"/>
  <c r="I106" i="5"/>
  <c r="H106" i="5"/>
  <c r="G106" i="5"/>
  <c r="F106" i="5"/>
  <c r="D106" i="5"/>
  <c r="I105" i="5"/>
  <c r="H105" i="5"/>
  <c r="F105" i="5"/>
  <c r="G105" i="5" s="1"/>
  <c r="D105" i="5"/>
  <c r="I104" i="5"/>
  <c r="H104" i="5"/>
  <c r="G104" i="5"/>
  <c r="F104" i="5"/>
  <c r="D104" i="5"/>
  <c r="I103" i="5"/>
  <c r="H103" i="5"/>
  <c r="F103" i="5"/>
  <c r="G103" i="5" s="1"/>
  <c r="D103" i="5"/>
  <c r="I102" i="5"/>
  <c r="H102" i="5"/>
  <c r="G102" i="5"/>
  <c r="F102" i="5"/>
  <c r="D102" i="5"/>
  <c r="I101" i="5"/>
  <c r="H101" i="5"/>
  <c r="F101" i="5"/>
  <c r="G101" i="5" s="1"/>
  <c r="D101" i="5"/>
  <c r="I100" i="5"/>
  <c r="H100" i="5"/>
  <c r="G100" i="5"/>
  <c r="F100" i="5"/>
  <c r="D100" i="5"/>
  <c r="I99" i="5"/>
  <c r="H99" i="5"/>
  <c r="F99" i="5"/>
  <c r="G99" i="5" s="1"/>
  <c r="D99" i="5"/>
  <c r="I98" i="5"/>
  <c r="H98" i="5"/>
  <c r="G98" i="5"/>
  <c r="F98" i="5"/>
  <c r="D98" i="5"/>
  <c r="I97" i="5"/>
  <c r="H97" i="5"/>
  <c r="F97" i="5"/>
  <c r="G97" i="5" s="1"/>
  <c r="D97" i="5"/>
  <c r="I96" i="5"/>
  <c r="H96" i="5"/>
  <c r="G96" i="5"/>
  <c r="F96" i="5"/>
  <c r="D96" i="5"/>
  <c r="I95" i="5"/>
  <c r="H95" i="5"/>
  <c r="F95" i="5"/>
  <c r="G95" i="5" s="1"/>
  <c r="D95" i="5"/>
  <c r="I94" i="5"/>
  <c r="H94" i="5"/>
  <c r="G94" i="5"/>
  <c r="F94" i="5"/>
  <c r="D94" i="5"/>
  <c r="I93" i="5"/>
  <c r="H93" i="5"/>
  <c r="F93" i="5"/>
  <c r="G93" i="5" s="1"/>
  <c r="D93" i="5"/>
  <c r="I92" i="5"/>
  <c r="H92" i="5"/>
  <c r="G92" i="5"/>
  <c r="F92" i="5"/>
  <c r="D92" i="5"/>
  <c r="I91" i="5"/>
  <c r="H91" i="5"/>
  <c r="F91" i="5"/>
  <c r="G91" i="5" s="1"/>
  <c r="D91" i="5"/>
  <c r="I90" i="5"/>
  <c r="H90" i="5"/>
  <c r="G90" i="5"/>
  <c r="F90" i="5"/>
  <c r="D90" i="5"/>
  <c r="I89" i="5"/>
  <c r="H89" i="5"/>
  <c r="F89" i="5"/>
  <c r="G89" i="5" s="1"/>
  <c r="D89" i="5"/>
  <c r="I88" i="5"/>
  <c r="H88" i="5"/>
  <c r="G88" i="5"/>
  <c r="F88" i="5"/>
  <c r="D88" i="5"/>
  <c r="I87" i="5"/>
  <c r="H87" i="5"/>
  <c r="F87" i="5"/>
  <c r="G87" i="5" s="1"/>
  <c r="D87" i="5"/>
  <c r="I86" i="5"/>
  <c r="H86" i="5"/>
  <c r="G86" i="5"/>
  <c r="F86" i="5"/>
  <c r="D86" i="5"/>
  <c r="I85" i="5"/>
  <c r="H85" i="5"/>
  <c r="F85" i="5"/>
  <c r="G85" i="5" s="1"/>
  <c r="D85" i="5"/>
  <c r="I84" i="5"/>
  <c r="H84" i="5"/>
  <c r="G84" i="5"/>
  <c r="F84" i="5"/>
  <c r="D84" i="5"/>
  <c r="I83" i="5"/>
  <c r="H83" i="5"/>
  <c r="F83" i="5"/>
  <c r="G83" i="5" s="1"/>
  <c r="D83" i="5"/>
  <c r="I82" i="5"/>
  <c r="H82" i="5"/>
  <c r="G82" i="5"/>
  <c r="F82" i="5"/>
  <c r="D82" i="5"/>
  <c r="I81" i="5"/>
  <c r="H81" i="5"/>
  <c r="F81" i="5"/>
  <c r="G81" i="5" s="1"/>
  <c r="D81" i="5"/>
  <c r="I80" i="5"/>
  <c r="H80" i="5"/>
  <c r="G80" i="5"/>
  <c r="F80" i="5"/>
  <c r="D80" i="5"/>
  <c r="I79" i="5"/>
  <c r="H79" i="5"/>
  <c r="F79" i="5"/>
  <c r="G79" i="5" s="1"/>
  <c r="D79" i="5"/>
  <c r="I78" i="5"/>
  <c r="H78" i="5"/>
  <c r="G78" i="5"/>
  <c r="F78" i="5"/>
  <c r="D78" i="5"/>
  <c r="I77" i="5"/>
  <c r="H77" i="5"/>
  <c r="F77" i="5"/>
  <c r="G77" i="5" s="1"/>
  <c r="D77" i="5"/>
  <c r="I76" i="5"/>
  <c r="H76" i="5"/>
  <c r="G76" i="5"/>
  <c r="F76" i="5"/>
  <c r="D76" i="5"/>
  <c r="I75" i="5"/>
  <c r="H75" i="5"/>
  <c r="F75" i="5"/>
  <c r="G75" i="5" s="1"/>
  <c r="D75" i="5"/>
  <c r="I74" i="5"/>
  <c r="H74" i="5"/>
  <c r="G74" i="5"/>
  <c r="F74" i="5"/>
  <c r="D74" i="5"/>
  <c r="I73" i="5"/>
  <c r="H73" i="5"/>
  <c r="F73" i="5"/>
  <c r="G73" i="5" s="1"/>
  <c r="D73" i="5"/>
  <c r="I72" i="5"/>
  <c r="H72" i="5"/>
  <c r="G72" i="5"/>
  <c r="F72" i="5"/>
  <c r="D72" i="5"/>
  <c r="I71" i="5"/>
  <c r="H71" i="5"/>
  <c r="F71" i="5"/>
  <c r="G71" i="5" s="1"/>
  <c r="D71" i="5"/>
  <c r="I70" i="5"/>
  <c r="H70" i="5"/>
  <c r="G70" i="5"/>
  <c r="F70" i="5"/>
  <c r="D70" i="5"/>
  <c r="I69" i="5"/>
  <c r="H69" i="5"/>
  <c r="F69" i="5"/>
  <c r="G69" i="5" s="1"/>
  <c r="D69" i="5"/>
  <c r="I68" i="5"/>
  <c r="H68" i="5"/>
  <c r="G68" i="5"/>
  <c r="F68" i="5"/>
  <c r="D68" i="5"/>
  <c r="I67" i="5"/>
  <c r="H67" i="5"/>
  <c r="F67" i="5"/>
  <c r="G67" i="5" s="1"/>
  <c r="D67" i="5"/>
  <c r="I66" i="5"/>
  <c r="H66" i="5"/>
  <c r="G66" i="5"/>
  <c r="F66" i="5"/>
  <c r="D66" i="5"/>
  <c r="I65" i="5"/>
  <c r="H65" i="5"/>
  <c r="F65" i="5"/>
  <c r="G65" i="5" s="1"/>
  <c r="D65" i="5"/>
  <c r="I64" i="5"/>
  <c r="H64" i="5"/>
  <c r="G64" i="5"/>
  <c r="F64" i="5"/>
  <c r="D64" i="5"/>
  <c r="I63" i="5"/>
  <c r="H63" i="5"/>
  <c r="F63" i="5"/>
  <c r="G63" i="5" s="1"/>
  <c r="D63" i="5"/>
  <c r="I62" i="5"/>
  <c r="H62" i="5"/>
  <c r="G62" i="5"/>
  <c r="F62" i="5"/>
  <c r="D62" i="5"/>
  <c r="I61" i="5"/>
  <c r="H61" i="5"/>
  <c r="F61" i="5"/>
  <c r="G61" i="5" s="1"/>
  <c r="D61" i="5"/>
  <c r="I60" i="5"/>
  <c r="H60" i="5"/>
  <c r="G60" i="5"/>
  <c r="F60" i="5"/>
  <c r="D60" i="5"/>
  <c r="I59" i="5"/>
  <c r="H59" i="5"/>
  <c r="F59" i="5"/>
  <c r="G59" i="5" s="1"/>
  <c r="D59" i="5"/>
  <c r="I58" i="5"/>
  <c r="H58" i="5"/>
  <c r="G58" i="5"/>
  <c r="F58" i="5"/>
  <c r="D58" i="5"/>
  <c r="I57" i="5"/>
  <c r="H57" i="5"/>
  <c r="F57" i="5"/>
  <c r="G57" i="5" s="1"/>
  <c r="D57" i="5"/>
  <c r="I56" i="5"/>
  <c r="H56" i="5"/>
  <c r="G56" i="5"/>
  <c r="F56" i="5"/>
  <c r="D56" i="5"/>
  <c r="I55" i="5"/>
  <c r="H55" i="5"/>
  <c r="F55" i="5"/>
  <c r="G55" i="5" s="1"/>
  <c r="D55" i="5"/>
  <c r="I54" i="5"/>
  <c r="H54" i="5"/>
  <c r="G54" i="5"/>
  <c r="F54" i="5"/>
  <c r="D54" i="5"/>
  <c r="I53" i="5"/>
  <c r="H53" i="5"/>
  <c r="F53" i="5"/>
  <c r="G53" i="5" s="1"/>
  <c r="D53" i="5"/>
  <c r="I52" i="5"/>
  <c r="H52" i="5"/>
  <c r="G52" i="5"/>
  <c r="F52" i="5"/>
  <c r="D52" i="5"/>
  <c r="I51" i="5"/>
  <c r="H51" i="5"/>
  <c r="F51" i="5"/>
  <c r="G51" i="5" s="1"/>
  <c r="D51" i="5"/>
  <c r="I50" i="5"/>
  <c r="H50" i="5"/>
  <c r="G50" i="5"/>
  <c r="F50" i="5"/>
  <c r="D50" i="5"/>
  <c r="I49" i="5"/>
  <c r="H49" i="5"/>
  <c r="F49" i="5"/>
  <c r="G49" i="5" s="1"/>
  <c r="D49" i="5"/>
  <c r="I48" i="5"/>
  <c r="H48" i="5"/>
  <c r="G48" i="5"/>
  <c r="F48" i="5"/>
  <c r="D48" i="5"/>
  <c r="I47" i="5"/>
  <c r="H47" i="5"/>
  <c r="F47" i="5"/>
  <c r="G47" i="5" s="1"/>
  <c r="D47" i="5"/>
  <c r="I46" i="5"/>
  <c r="H46" i="5"/>
  <c r="G46" i="5"/>
  <c r="F46" i="5"/>
  <c r="D46" i="5"/>
  <c r="I45" i="5"/>
  <c r="H45" i="5"/>
  <c r="F45" i="5"/>
  <c r="G45" i="5" s="1"/>
  <c r="D45" i="5"/>
  <c r="I44" i="5"/>
  <c r="H44" i="5"/>
  <c r="G44" i="5"/>
  <c r="F44" i="5"/>
  <c r="D44" i="5"/>
  <c r="I43" i="5"/>
  <c r="H43" i="5"/>
  <c r="F43" i="5"/>
  <c r="G43" i="5" s="1"/>
  <c r="D43" i="5"/>
  <c r="I42" i="5"/>
  <c r="H42" i="5"/>
  <c r="G42" i="5"/>
  <c r="F42" i="5"/>
  <c r="D42" i="5"/>
  <c r="I41" i="5"/>
  <c r="H41" i="5"/>
  <c r="F41" i="5"/>
  <c r="G41" i="5" s="1"/>
  <c r="D41" i="5"/>
  <c r="I40" i="5"/>
  <c r="H40" i="5"/>
  <c r="G40" i="5"/>
  <c r="F40" i="5"/>
  <c r="D40" i="5"/>
  <c r="I39" i="5"/>
  <c r="H39" i="5"/>
  <c r="F39" i="5"/>
  <c r="G39" i="5" s="1"/>
  <c r="D39" i="5"/>
  <c r="I38" i="5"/>
  <c r="H38" i="5"/>
  <c r="G38" i="5"/>
  <c r="F38" i="5"/>
  <c r="D38" i="5"/>
  <c r="I37" i="5"/>
  <c r="H37" i="5"/>
  <c r="F37" i="5"/>
  <c r="G37" i="5" s="1"/>
  <c r="D37" i="5"/>
  <c r="I36" i="5"/>
  <c r="H36" i="5"/>
  <c r="G36" i="5"/>
  <c r="F36" i="5"/>
  <c r="D36" i="5"/>
  <c r="I35" i="5"/>
  <c r="H35" i="5"/>
  <c r="F35" i="5"/>
  <c r="G35" i="5" s="1"/>
  <c r="D35" i="5"/>
  <c r="I34" i="5"/>
  <c r="H34" i="5"/>
  <c r="G34" i="5"/>
  <c r="F34" i="5"/>
  <c r="D34" i="5"/>
  <c r="I33" i="5"/>
  <c r="H33" i="5"/>
  <c r="F33" i="5"/>
  <c r="G33" i="5" s="1"/>
  <c r="D33" i="5"/>
  <c r="I32" i="5"/>
  <c r="H32" i="5"/>
  <c r="G32" i="5"/>
  <c r="F32" i="5"/>
  <c r="D32" i="5"/>
  <c r="I31" i="5"/>
  <c r="H31" i="5"/>
  <c r="F31" i="5"/>
  <c r="G31" i="5" s="1"/>
  <c r="D31" i="5"/>
  <c r="I30" i="5"/>
  <c r="H30" i="5"/>
  <c r="G30" i="5"/>
  <c r="F30" i="5"/>
  <c r="D30" i="5"/>
  <c r="I29" i="5"/>
  <c r="H29" i="5"/>
  <c r="F29" i="5"/>
  <c r="G29" i="5" s="1"/>
  <c r="D29" i="5"/>
  <c r="I28" i="5"/>
  <c r="H28" i="5"/>
  <c r="G28" i="5"/>
  <c r="F28" i="5"/>
  <c r="D28" i="5"/>
  <c r="I27" i="5"/>
  <c r="H27" i="5"/>
  <c r="F27" i="5"/>
  <c r="G27" i="5" s="1"/>
  <c r="D27" i="5"/>
  <c r="I26" i="5"/>
  <c r="H26" i="5"/>
  <c r="G26" i="5"/>
  <c r="F26" i="5"/>
  <c r="D26" i="5"/>
  <c r="I25" i="5"/>
  <c r="H25" i="5"/>
  <c r="F25" i="5"/>
  <c r="G25" i="5" s="1"/>
  <c r="D25" i="5"/>
  <c r="I24" i="5"/>
  <c r="H24" i="5"/>
  <c r="G24" i="5"/>
  <c r="F24" i="5"/>
  <c r="D24" i="5"/>
  <c r="I23" i="5"/>
  <c r="H23" i="5"/>
  <c r="F23" i="5"/>
  <c r="G23" i="5" s="1"/>
  <c r="D23" i="5"/>
  <c r="I22" i="5"/>
  <c r="H22" i="5"/>
  <c r="G22" i="5"/>
  <c r="F22" i="5"/>
  <c r="D22" i="5"/>
  <c r="I21" i="5"/>
  <c r="H21" i="5"/>
  <c r="F21" i="5"/>
  <c r="G21" i="5" s="1"/>
  <c r="D21" i="5"/>
  <c r="I20" i="5"/>
  <c r="H20" i="5"/>
  <c r="G20" i="5"/>
  <c r="F20" i="5"/>
  <c r="D20" i="5"/>
  <c r="I19" i="5"/>
  <c r="H19" i="5"/>
  <c r="F19" i="5"/>
  <c r="G19" i="5" s="1"/>
  <c r="D19" i="5"/>
  <c r="I18" i="5"/>
  <c r="H18" i="5"/>
  <c r="G18" i="5"/>
  <c r="F18" i="5"/>
  <c r="D18" i="5"/>
  <c r="I17" i="5"/>
  <c r="H17" i="5"/>
  <c r="F17" i="5"/>
  <c r="G17" i="5" s="1"/>
  <c r="D17" i="5"/>
  <c r="I16" i="5"/>
  <c r="H16" i="5"/>
  <c r="G16" i="5"/>
  <c r="F16" i="5"/>
  <c r="D16" i="5"/>
  <c r="I15" i="5"/>
  <c r="H15" i="5"/>
  <c r="F15" i="5"/>
  <c r="G15" i="5" s="1"/>
  <c r="D15" i="5"/>
  <c r="I14" i="5"/>
  <c r="H14" i="5"/>
  <c r="G14" i="5"/>
  <c r="F14" i="5"/>
  <c r="D14" i="5"/>
  <c r="I13" i="5"/>
  <c r="H13" i="5"/>
  <c r="F13" i="5"/>
  <c r="G13" i="5" s="1"/>
  <c r="D13" i="5"/>
  <c r="I12" i="5"/>
  <c r="H12" i="5"/>
  <c r="G12" i="5"/>
  <c r="F12" i="5"/>
  <c r="D12" i="5"/>
  <c r="I11" i="5"/>
  <c r="H11" i="5"/>
  <c r="F11" i="5"/>
  <c r="G11" i="5" s="1"/>
  <c r="D11" i="5"/>
  <c r="I10" i="5"/>
  <c r="H10" i="5"/>
  <c r="G10" i="5"/>
  <c r="F10" i="5"/>
  <c r="D10" i="5"/>
  <c r="I9" i="5"/>
  <c r="H9" i="5"/>
  <c r="F9" i="5"/>
  <c r="G9" i="5" s="1"/>
  <c r="D9" i="5"/>
  <c r="I8" i="5"/>
  <c r="H8" i="5"/>
  <c r="G8" i="5"/>
  <c r="F8" i="5"/>
  <c r="D8" i="5"/>
  <c r="I7" i="5"/>
  <c r="H7" i="5"/>
  <c r="F7" i="5"/>
  <c r="G7" i="5" s="1"/>
  <c r="D7" i="5"/>
  <c r="I6" i="5"/>
  <c r="H6" i="5"/>
  <c r="G6" i="5"/>
  <c r="F6" i="5"/>
  <c r="D6" i="5"/>
  <c r="I5" i="5"/>
  <c r="H5" i="5"/>
  <c r="F5" i="5"/>
  <c r="G5" i="5" s="1"/>
  <c r="D5" i="5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H407" i="5" s="1"/>
  <c r="E84" i="4"/>
  <c r="E83" i="4"/>
  <c r="H396" i="5" s="1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H288" i="5" s="1"/>
  <c r="E60" i="4"/>
  <c r="E59" i="4"/>
  <c r="E58" i="4"/>
  <c r="H274" i="5" s="1"/>
  <c r="E57" i="4"/>
  <c r="E56" i="4"/>
  <c r="E55" i="4"/>
  <c r="E54" i="4"/>
  <c r="H252" i="5" s="1"/>
  <c r="E53" i="4"/>
  <c r="E52" i="4"/>
  <c r="E51" i="4"/>
  <c r="H236" i="5" s="1"/>
  <c r="E50" i="4"/>
  <c r="E49" i="4"/>
  <c r="E48" i="4"/>
  <c r="H220" i="5" s="1"/>
  <c r="E47" i="4"/>
  <c r="H216" i="5" s="1"/>
  <c r="E46" i="4"/>
  <c r="E45" i="4"/>
  <c r="H209" i="5" s="1"/>
  <c r="E44" i="4"/>
  <c r="E43" i="4"/>
  <c r="H198" i="5" s="1"/>
  <c r="E42" i="4"/>
  <c r="E41" i="4"/>
  <c r="H189" i="5" s="1"/>
  <c r="E40" i="4"/>
  <c r="H180" i="5" s="1"/>
  <c r="E39" i="4"/>
  <c r="E38" i="4"/>
  <c r="E37" i="4"/>
  <c r="H169" i="5" s="1"/>
  <c r="E36" i="4"/>
  <c r="C36" i="4"/>
  <c r="E35" i="4"/>
  <c r="H158" i="5" s="1"/>
  <c r="D35" i="4"/>
  <c r="C35" i="4"/>
  <c r="F156" i="5" s="1"/>
  <c r="G156" i="5" s="1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M104" i="3"/>
  <c r="L104" i="3"/>
  <c r="K104" i="3"/>
  <c r="J104" i="3"/>
  <c r="I104" i="3"/>
  <c r="H104" i="3"/>
  <c r="G104" i="3"/>
  <c r="F104" i="3"/>
  <c r="E104" i="3"/>
  <c r="M103" i="3"/>
  <c r="L103" i="3"/>
  <c r="K103" i="3"/>
  <c r="J103" i="3"/>
  <c r="I103" i="3"/>
  <c r="H103" i="3"/>
  <c r="G103" i="3"/>
  <c r="F103" i="3"/>
  <c r="E103" i="3"/>
  <c r="M102" i="3"/>
  <c r="L102" i="3"/>
  <c r="K102" i="3"/>
  <c r="J102" i="3"/>
  <c r="I102" i="3"/>
  <c r="H102" i="3"/>
  <c r="G102" i="3"/>
  <c r="F102" i="3"/>
  <c r="E102" i="3"/>
  <c r="M101" i="3"/>
  <c r="L101" i="3"/>
  <c r="K101" i="3"/>
  <c r="J101" i="3"/>
  <c r="I101" i="3"/>
  <c r="H101" i="3"/>
  <c r="G101" i="3"/>
  <c r="F101" i="3"/>
  <c r="E101" i="3"/>
  <c r="M100" i="3"/>
  <c r="L100" i="3"/>
  <c r="K100" i="3"/>
  <c r="J100" i="3"/>
  <c r="I100" i="3"/>
  <c r="H100" i="3"/>
  <c r="G100" i="3"/>
  <c r="F100" i="3"/>
  <c r="E100" i="3"/>
  <c r="M99" i="3"/>
  <c r="L99" i="3"/>
  <c r="K99" i="3"/>
  <c r="J99" i="3"/>
  <c r="I99" i="3"/>
  <c r="H99" i="3"/>
  <c r="G99" i="3"/>
  <c r="F99" i="3"/>
  <c r="E99" i="3"/>
  <c r="M98" i="3"/>
  <c r="L98" i="3"/>
  <c r="K98" i="3"/>
  <c r="J98" i="3"/>
  <c r="I98" i="3"/>
  <c r="H98" i="3"/>
  <c r="G98" i="3"/>
  <c r="F98" i="3"/>
  <c r="E98" i="3"/>
  <c r="M97" i="3"/>
  <c r="L97" i="3"/>
  <c r="K97" i="3"/>
  <c r="J97" i="3"/>
  <c r="I97" i="3"/>
  <c r="H97" i="3"/>
  <c r="G97" i="3"/>
  <c r="F97" i="3"/>
  <c r="E97" i="3"/>
  <c r="M96" i="3"/>
  <c r="L96" i="3"/>
  <c r="K96" i="3"/>
  <c r="J96" i="3"/>
  <c r="I96" i="3"/>
  <c r="H96" i="3"/>
  <c r="G96" i="3"/>
  <c r="F96" i="3"/>
  <c r="E96" i="3"/>
  <c r="M95" i="3"/>
  <c r="L95" i="3"/>
  <c r="K95" i="3"/>
  <c r="J95" i="3"/>
  <c r="I95" i="3"/>
  <c r="H95" i="3"/>
  <c r="G95" i="3"/>
  <c r="F95" i="3"/>
  <c r="E95" i="3"/>
  <c r="M94" i="3"/>
  <c r="L94" i="3"/>
  <c r="K94" i="3"/>
  <c r="J94" i="3"/>
  <c r="I94" i="3"/>
  <c r="H94" i="3"/>
  <c r="G94" i="3"/>
  <c r="F94" i="3"/>
  <c r="E94" i="3"/>
  <c r="M93" i="3"/>
  <c r="L93" i="3"/>
  <c r="K93" i="3"/>
  <c r="J93" i="3"/>
  <c r="I93" i="3"/>
  <c r="H93" i="3"/>
  <c r="G93" i="3"/>
  <c r="F93" i="3"/>
  <c r="E93" i="3"/>
  <c r="M92" i="3"/>
  <c r="L92" i="3"/>
  <c r="K92" i="3"/>
  <c r="J92" i="3"/>
  <c r="I92" i="3"/>
  <c r="H92" i="3"/>
  <c r="G92" i="3"/>
  <c r="F92" i="3"/>
  <c r="E92" i="3"/>
  <c r="M91" i="3"/>
  <c r="L91" i="3"/>
  <c r="K91" i="3"/>
  <c r="J91" i="3"/>
  <c r="I91" i="3"/>
  <c r="H91" i="3"/>
  <c r="G91" i="3"/>
  <c r="F91" i="3"/>
  <c r="E91" i="3"/>
  <c r="M90" i="3"/>
  <c r="L90" i="3"/>
  <c r="K90" i="3"/>
  <c r="J90" i="3"/>
  <c r="I90" i="3"/>
  <c r="H90" i="3"/>
  <c r="G90" i="3"/>
  <c r="F90" i="3"/>
  <c r="E90" i="3"/>
  <c r="M89" i="3"/>
  <c r="L89" i="3"/>
  <c r="K89" i="3"/>
  <c r="J89" i="3"/>
  <c r="I89" i="3"/>
  <c r="H89" i="3"/>
  <c r="G89" i="3"/>
  <c r="F89" i="3"/>
  <c r="E89" i="3"/>
  <c r="M88" i="3"/>
  <c r="L88" i="3"/>
  <c r="K88" i="3"/>
  <c r="J88" i="3"/>
  <c r="I88" i="3"/>
  <c r="H88" i="3"/>
  <c r="G88" i="3"/>
  <c r="F88" i="3"/>
  <c r="E88" i="3"/>
  <c r="M87" i="3"/>
  <c r="L87" i="3"/>
  <c r="K87" i="3"/>
  <c r="J87" i="3"/>
  <c r="I87" i="3"/>
  <c r="H87" i="3"/>
  <c r="G87" i="3"/>
  <c r="F87" i="3"/>
  <c r="E87" i="3"/>
  <c r="M86" i="3"/>
  <c r="L86" i="3"/>
  <c r="K86" i="3"/>
  <c r="J86" i="3"/>
  <c r="I86" i="3"/>
  <c r="H86" i="3"/>
  <c r="G86" i="3"/>
  <c r="F86" i="3"/>
  <c r="E86" i="3"/>
  <c r="M85" i="3"/>
  <c r="L85" i="3"/>
  <c r="K85" i="3"/>
  <c r="J85" i="3"/>
  <c r="I85" i="3"/>
  <c r="H85" i="3"/>
  <c r="G85" i="3"/>
  <c r="F85" i="3"/>
  <c r="E85" i="3"/>
  <c r="M84" i="3"/>
  <c r="L84" i="3"/>
  <c r="K84" i="3"/>
  <c r="J84" i="3"/>
  <c r="I84" i="3"/>
  <c r="H84" i="3"/>
  <c r="G84" i="3"/>
  <c r="F84" i="3"/>
  <c r="E84" i="3"/>
  <c r="M83" i="3"/>
  <c r="L83" i="3"/>
  <c r="K83" i="3"/>
  <c r="J83" i="3"/>
  <c r="I83" i="3"/>
  <c r="H83" i="3"/>
  <c r="G83" i="3"/>
  <c r="F83" i="3"/>
  <c r="E83" i="3"/>
  <c r="M82" i="3"/>
  <c r="L82" i="3"/>
  <c r="K82" i="3"/>
  <c r="J82" i="3"/>
  <c r="I82" i="3"/>
  <c r="H82" i="3"/>
  <c r="G82" i="3"/>
  <c r="F82" i="3"/>
  <c r="E82" i="3"/>
  <c r="M81" i="3"/>
  <c r="L81" i="3"/>
  <c r="K81" i="3"/>
  <c r="J81" i="3"/>
  <c r="I81" i="3"/>
  <c r="H81" i="3"/>
  <c r="G81" i="3"/>
  <c r="F81" i="3"/>
  <c r="E81" i="3"/>
  <c r="M80" i="3"/>
  <c r="L80" i="3"/>
  <c r="K80" i="3"/>
  <c r="J80" i="3"/>
  <c r="I80" i="3"/>
  <c r="H80" i="3"/>
  <c r="G80" i="3"/>
  <c r="F80" i="3"/>
  <c r="E80" i="3"/>
  <c r="M79" i="3"/>
  <c r="L79" i="3"/>
  <c r="K79" i="3"/>
  <c r="J79" i="3"/>
  <c r="I79" i="3"/>
  <c r="H79" i="3"/>
  <c r="G79" i="3"/>
  <c r="F79" i="3"/>
  <c r="E79" i="3"/>
  <c r="M78" i="3"/>
  <c r="L78" i="3"/>
  <c r="K78" i="3"/>
  <c r="J78" i="3"/>
  <c r="I78" i="3"/>
  <c r="H78" i="3"/>
  <c r="G78" i="3"/>
  <c r="F78" i="3"/>
  <c r="E78" i="3"/>
  <c r="M77" i="3"/>
  <c r="L77" i="3"/>
  <c r="K77" i="3"/>
  <c r="J77" i="3"/>
  <c r="I77" i="3"/>
  <c r="H77" i="3"/>
  <c r="G77" i="3"/>
  <c r="F77" i="3"/>
  <c r="E77" i="3"/>
  <c r="M76" i="3"/>
  <c r="L76" i="3"/>
  <c r="K76" i="3"/>
  <c r="J76" i="3"/>
  <c r="I76" i="3"/>
  <c r="H76" i="3"/>
  <c r="G76" i="3"/>
  <c r="F76" i="3"/>
  <c r="E76" i="3"/>
  <c r="M75" i="3"/>
  <c r="L75" i="3"/>
  <c r="K75" i="3"/>
  <c r="J75" i="3"/>
  <c r="I75" i="3"/>
  <c r="H75" i="3"/>
  <c r="G75" i="3"/>
  <c r="F75" i="3"/>
  <c r="E75" i="3"/>
  <c r="M74" i="3"/>
  <c r="L74" i="3"/>
  <c r="K74" i="3"/>
  <c r="J74" i="3"/>
  <c r="I74" i="3"/>
  <c r="H74" i="3"/>
  <c r="G74" i="3"/>
  <c r="F74" i="3"/>
  <c r="E74" i="3"/>
  <c r="M73" i="3"/>
  <c r="L73" i="3"/>
  <c r="K73" i="3"/>
  <c r="J73" i="3"/>
  <c r="I73" i="3"/>
  <c r="H73" i="3"/>
  <c r="G73" i="3"/>
  <c r="F73" i="3"/>
  <c r="E73" i="3"/>
  <c r="M72" i="3"/>
  <c r="L72" i="3"/>
  <c r="K72" i="3"/>
  <c r="J72" i="3"/>
  <c r="I72" i="3"/>
  <c r="H72" i="3"/>
  <c r="G72" i="3"/>
  <c r="F72" i="3"/>
  <c r="E72" i="3"/>
  <c r="M71" i="3"/>
  <c r="L71" i="3"/>
  <c r="K71" i="3"/>
  <c r="J71" i="3"/>
  <c r="I71" i="3"/>
  <c r="H71" i="3"/>
  <c r="G71" i="3"/>
  <c r="F71" i="3"/>
  <c r="E71" i="3"/>
  <c r="M70" i="3"/>
  <c r="L70" i="3"/>
  <c r="K70" i="3"/>
  <c r="J70" i="3"/>
  <c r="I70" i="3"/>
  <c r="H70" i="3"/>
  <c r="G70" i="3"/>
  <c r="F70" i="3"/>
  <c r="E70" i="3"/>
  <c r="M69" i="3"/>
  <c r="L69" i="3"/>
  <c r="K69" i="3"/>
  <c r="J69" i="3"/>
  <c r="I69" i="3"/>
  <c r="H69" i="3"/>
  <c r="G69" i="3"/>
  <c r="F69" i="3"/>
  <c r="E69" i="3"/>
  <c r="M68" i="3"/>
  <c r="L68" i="3"/>
  <c r="K68" i="3"/>
  <c r="J68" i="3"/>
  <c r="I68" i="3"/>
  <c r="H68" i="3"/>
  <c r="G68" i="3"/>
  <c r="F68" i="3"/>
  <c r="E68" i="3"/>
  <c r="M67" i="3"/>
  <c r="L67" i="3"/>
  <c r="K67" i="3"/>
  <c r="J67" i="3"/>
  <c r="I67" i="3"/>
  <c r="H67" i="3"/>
  <c r="G67" i="3"/>
  <c r="F67" i="3"/>
  <c r="E67" i="3"/>
  <c r="M66" i="3"/>
  <c r="L66" i="3"/>
  <c r="K66" i="3"/>
  <c r="J66" i="3"/>
  <c r="I66" i="3"/>
  <c r="H66" i="3"/>
  <c r="G66" i="3"/>
  <c r="F66" i="3"/>
  <c r="E66" i="3"/>
  <c r="M65" i="3"/>
  <c r="L65" i="3"/>
  <c r="K65" i="3"/>
  <c r="J65" i="3"/>
  <c r="I65" i="3"/>
  <c r="H65" i="3"/>
  <c r="G65" i="3"/>
  <c r="F65" i="3"/>
  <c r="E65" i="3"/>
  <c r="M64" i="3"/>
  <c r="L64" i="3"/>
  <c r="K64" i="3"/>
  <c r="J64" i="3"/>
  <c r="I64" i="3"/>
  <c r="H64" i="3"/>
  <c r="G64" i="3"/>
  <c r="F64" i="3"/>
  <c r="E64" i="3"/>
  <c r="M63" i="3"/>
  <c r="L63" i="3"/>
  <c r="K63" i="3"/>
  <c r="J63" i="3"/>
  <c r="I63" i="3"/>
  <c r="H63" i="3"/>
  <c r="G63" i="3"/>
  <c r="F63" i="3"/>
  <c r="E63" i="3"/>
  <c r="M62" i="3"/>
  <c r="L62" i="3"/>
  <c r="K62" i="3"/>
  <c r="J62" i="3"/>
  <c r="I62" i="3"/>
  <c r="H62" i="3"/>
  <c r="G62" i="3"/>
  <c r="F62" i="3"/>
  <c r="E62" i="3"/>
  <c r="M61" i="3"/>
  <c r="L61" i="3"/>
  <c r="K61" i="3"/>
  <c r="J61" i="3"/>
  <c r="I61" i="3"/>
  <c r="H61" i="3"/>
  <c r="G61" i="3"/>
  <c r="F61" i="3"/>
  <c r="E61" i="3"/>
  <c r="M60" i="3"/>
  <c r="L60" i="3"/>
  <c r="K60" i="3"/>
  <c r="J60" i="3"/>
  <c r="I60" i="3"/>
  <c r="H60" i="3"/>
  <c r="G60" i="3"/>
  <c r="F60" i="3"/>
  <c r="E60" i="3"/>
  <c r="M59" i="3"/>
  <c r="L59" i="3"/>
  <c r="K59" i="3"/>
  <c r="J59" i="3"/>
  <c r="I59" i="3"/>
  <c r="H59" i="3"/>
  <c r="G59" i="3"/>
  <c r="F59" i="3"/>
  <c r="E59" i="3"/>
  <c r="M58" i="3"/>
  <c r="L58" i="3"/>
  <c r="K58" i="3"/>
  <c r="J58" i="3"/>
  <c r="I58" i="3"/>
  <c r="H58" i="3"/>
  <c r="G58" i="3"/>
  <c r="F58" i="3"/>
  <c r="E58" i="3"/>
  <c r="M57" i="3"/>
  <c r="L57" i="3"/>
  <c r="K57" i="3"/>
  <c r="J57" i="3"/>
  <c r="I57" i="3"/>
  <c r="H57" i="3"/>
  <c r="G57" i="3"/>
  <c r="F57" i="3"/>
  <c r="E57" i="3"/>
  <c r="M56" i="3"/>
  <c r="L56" i="3"/>
  <c r="K56" i="3"/>
  <c r="J56" i="3"/>
  <c r="I56" i="3"/>
  <c r="H56" i="3"/>
  <c r="G56" i="3"/>
  <c r="F56" i="3"/>
  <c r="E56" i="3"/>
  <c r="M55" i="3"/>
  <c r="L55" i="3"/>
  <c r="K55" i="3"/>
  <c r="J55" i="3"/>
  <c r="I55" i="3"/>
  <c r="H55" i="3"/>
  <c r="G55" i="3"/>
  <c r="F55" i="3"/>
  <c r="E55" i="3"/>
  <c r="M54" i="3"/>
  <c r="L54" i="3"/>
  <c r="K54" i="3"/>
  <c r="J54" i="3"/>
  <c r="I54" i="3"/>
  <c r="H54" i="3"/>
  <c r="G54" i="3"/>
  <c r="F54" i="3"/>
  <c r="E54" i="3"/>
  <c r="M53" i="3"/>
  <c r="L53" i="3"/>
  <c r="K53" i="3"/>
  <c r="J53" i="3"/>
  <c r="I53" i="3"/>
  <c r="H53" i="3"/>
  <c r="G53" i="3"/>
  <c r="F53" i="3"/>
  <c r="E53" i="3"/>
  <c r="M52" i="3"/>
  <c r="L52" i="3"/>
  <c r="K52" i="3"/>
  <c r="J52" i="3"/>
  <c r="I52" i="3"/>
  <c r="H52" i="3"/>
  <c r="G52" i="3"/>
  <c r="F52" i="3"/>
  <c r="E52" i="3"/>
  <c r="M51" i="3"/>
  <c r="L51" i="3"/>
  <c r="K51" i="3"/>
  <c r="J51" i="3"/>
  <c r="I51" i="3"/>
  <c r="H51" i="3"/>
  <c r="G51" i="3"/>
  <c r="F51" i="3"/>
  <c r="E51" i="3"/>
  <c r="M50" i="3"/>
  <c r="L50" i="3"/>
  <c r="K50" i="3"/>
  <c r="J50" i="3"/>
  <c r="I50" i="3"/>
  <c r="H50" i="3"/>
  <c r="G50" i="3"/>
  <c r="F50" i="3"/>
  <c r="E50" i="3"/>
  <c r="M49" i="3"/>
  <c r="L49" i="3"/>
  <c r="K49" i="3"/>
  <c r="J49" i="3"/>
  <c r="I49" i="3"/>
  <c r="H49" i="3"/>
  <c r="G49" i="3"/>
  <c r="F49" i="3"/>
  <c r="E49" i="3"/>
  <c r="M48" i="3"/>
  <c r="L48" i="3"/>
  <c r="K48" i="3"/>
  <c r="J48" i="3"/>
  <c r="I48" i="3"/>
  <c r="H48" i="3"/>
  <c r="G48" i="3"/>
  <c r="F48" i="3"/>
  <c r="E48" i="3"/>
  <c r="M47" i="3"/>
  <c r="L47" i="3"/>
  <c r="K47" i="3"/>
  <c r="J47" i="3"/>
  <c r="I47" i="3"/>
  <c r="H47" i="3"/>
  <c r="G47" i="3"/>
  <c r="F47" i="3"/>
  <c r="E47" i="3"/>
  <c r="M46" i="3"/>
  <c r="L46" i="3"/>
  <c r="K46" i="3"/>
  <c r="J46" i="3"/>
  <c r="I46" i="3"/>
  <c r="H46" i="3"/>
  <c r="G46" i="3"/>
  <c r="F46" i="3"/>
  <c r="E46" i="3"/>
  <c r="M45" i="3"/>
  <c r="L45" i="3"/>
  <c r="K45" i="3"/>
  <c r="J45" i="3"/>
  <c r="I45" i="3"/>
  <c r="H45" i="3"/>
  <c r="G45" i="3"/>
  <c r="F45" i="3"/>
  <c r="E45" i="3"/>
  <c r="M44" i="3"/>
  <c r="L44" i="3"/>
  <c r="K44" i="3"/>
  <c r="J44" i="3"/>
  <c r="I44" i="3"/>
  <c r="H44" i="3"/>
  <c r="G44" i="3"/>
  <c r="F44" i="3"/>
  <c r="E44" i="3"/>
  <c r="M43" i="3"/>
  <c r="L43" i="3"/>
  <c r="K43" i="3"/>
  <c r="J43" i="3"/>
  <c r="I43" i="3"/>
  <c r="H43" i="3"/>
  <c r="G43" i="3"/>
  <c r="F43" i="3"/>
  <c r="E43" i="3"/>
  <c r="M42" i="3"/>
  <c r="L42" i="3"/>
  <c r="K42" i="3"/>
  <c r="J42" i="3"/>
  <c r="I42" i="3"/>
  <c r="H42" i="3"/>
  <c r="G42" i="3"/>
  <c r="F42" i="3"/>
  <c r="E42" i="3"/>
  <c r="M41" i="3"/>
  <c r="L41" i="3"/>
  <c r="K41" i="3"/>
  <c r="J41" i="3"/>
  <c r="I41" i="3"/>
  <c r="H41" i="3"/>
  <c r="G41" i="3"/>
  <c r="F41" i="3"/>
  <c r="E41" i="3"/>
  <c r="M40" i="3"/>
  <c r="L40" i="3"/>
  <c r="K40" i="3"/>
  <c r="J40" i="3"/>
  <c r="I40" i="3"/>
  <c r="H40" i="3"/>
  <c r="G40" i="3"/>
  <c r="F40" i="3"/>
  <c r="E40" i="3"/>
  <c r="M39" i="3"/>
  <c r="L39" i="3"/>
  <c r="K39" i="3"/>
  <c r="J39" i="3"/>
  <c r="I39" i="3"/>
  <c r="H39" i="3"/>
  <c r="G39" i="3"/>
  <c r="F39" i="3"/>
  <c r="E39" i="3"/>
  <c r="M38" i="3"/>
  <c r="L38" i="3"/>
  <c r="K38" i="3"/>
  <c r="J38" i="3"/>
  <c r="I38" i="3"/>
  <c r="H38" i="3"/>
  <c r="G38" i="3"/>
  <c r="F38" i="3"/>
  <c r="E38" i="3"/>
  <c r="M37" i="3"/>
  <c r="L37" i="3"/>
  <c r="K37" i="3"/>
  <c r="J37" i="3"/>
  <c r="I37" i="3"/>
  <c r="H37" i="3"/>
  <c r="G37" i="3"/>
  <c r="F37" i="3"/>
  <c r="E37" i="3"/>
  <c r="M36" i="3"/>
  <c r="L36" i="3"/>
  <c r="K36" i="3"/>
  <c r="J36" i="3"/>
  <c r="I36" i="3"/>
  <c r="H36" i="3"/>
  <c r="G36" i="3"/>
  <c r="F36" i="3"/>
  <c r="E36" i="3"/>
  <c r="M35" i="3"/>
  <c r="L35" i="3"/>
  <c r="K35" i="3"/>
  <c r="J35" i="3"/>
  <c r="I35" i="3"/>
  <c r="H35" i="3"/>
  <c r="G35" i="3"/>
  <c r="F35" i="3"/>
  <c r="E35" i="3"/>
  <c r="M34" i="3"/>
  <c r="L34" i="3"/>
  <c r="K34" i="3"/>
  <c r="J34" i="3"/>
  <c r="I34" i="3"/>
  <c r="H34" i="3"/>
  <c r="G34" i="3"/>
  <c r="F34" i="3"/>
  <c r="E34" i="3"/>
  <c r="M33" i="3"/>
  <c r="L33" i="3"/>
  <c r="K33" i="3"/>
  <c r="J33" i="3"/>
  <c r="I33" i="3"/>
  <c r="H33" i="3"/>
  <c r="G33" i="3"/>
  <c r="F33" i="3"/>
  <c r="E33" i="3"/>
  <c r="M32" i="3"/>
  <c r="L32" i="3"/>
  <c r="K32" i="3"/>
  <c r="J32" i="3"/>
  <c r="I32" i="3"/>
  <c r="H32" i="3"/>
  <c r="G32" i="3"/>
  <c r="F32" i="3"/>
  <c r="E32" i="3"/>
  <c r="M31" i="3"/>
  <c r="L31" i="3"/>
  <c r="K31" i="3"/>
  <c r="J31" i="3"/>
  <c r="I31" i="3"/>
  <c r="H31" i="3"/>
  <c r="G31" i="3"/>
  <c r="F31" i="3"/>
  <c r="E31" i="3"/>
  <c r="M30" i="3"/>
  <c r="L30" i="3"/>
  <c r="K30" i="3"/>
  <c r="J30" i="3"/>
  <c r="I30" i="3"/>
  <c r="H30" i="3"/>
  <c r="G30" i="3"/>
  <c r="F30" i="3"/>
  <c r="E30" i="3"/>
  <c r="M29" i="3"/>
  <c r="L29" i="3"/>
  <c r="K29" i="3"/>
  <c r="J29" i="3"/>
  <c r="I29" i="3"/>
  <c r="H29" i="3"/>
  <c r="G29" i="3"/>
  <c r="F29" i="3"/>
  <c r="E29" i="3"/>
  <c r="M28" i="3"/>
  <c r="L28" i="3"/>
  <c r="K28" i="3"/>
  <c r="J28" i="3"/>
  <c r="I28" i="3"/>
  <c r="H28" i="3"/>
  <c r="G28" i="3"/>
  <c r="F28" i="3"/>
  <c r="E28" i="3"/>
  <c r="M27" i="3"/>
  <c r="L27" i="3"/>
  <c r="K27" i="3"/>
  <c r="J27" i="3"/>
  <c r="I27" i="3"/>
  <c r="H27" i="3"/>
  <c r="G27" i="3"/>
  <c r="F27" i="3"/>
  <c r="E27" i="3"/>
  <c r="M26" i="3"/>
  <c r="L26" i="3"/>
  <c r="K26" i="3"/>
  <c r="J26" i="3"/>
  <c r="I26" i="3"/>
  <c r="H26" i="3"/>
  <c r="G26" i="3"/>
  <c r="F26" i="3"/>
  <c r="E26" i="3"/>
  <c r="M25" i="3"/>
  <c r="L25" i="3"/>
  <c r="K25" i="3"/>
  <c r="J25" i="3"/>
  <c r="I25" i="3"/>
  <c r="H25" i="3"/>
  <c r="G25" i="3"/>
  <c r="F25" i="3"/>
  <c r="E25" i="3"/>
  <c r="M24" i="3"/>
  <c r="L24" i="3"/>
  <c r="K24" i="3"/>
  <c r="J24" i="3"/>
  <c r="I24" i="3"/>
  <c r="H24" i="3"/>
  <c r="G24" i="3"/>
  <c r="F24" i="3"/>
  <c r="E24" i="3"/>
  <c r="M23" i="3"/>
  <c r="L23" i="3"/>
  <c r="K23" i="3"/>
  <c r="J23" i="3"/>
  <c r="I23" i="3"/>
  <c r="H23" i="3"/>
  <c r="G23" i="3"/>
  <c r="F23" i="3"/>
  <c r="E23" i="3"/>
  <c r="M22" i="3"/>
  <c r="L22" i="3"/>
  <c r="K22" i="3"/>
  <c r="J22" i="3"/>
  <c r="I22" i="3"/>
  <c r="H22" i="3"/>
  <c r="G22" i="3"/>
  <c r="F22" i="3"/>
  <c r="E22" i="3"/>
  <c r="M21" i="3"/>
  <c r="L21" i="3"/>
  <c r="K21" i="3"/>
  <c r="J21" i="3"/>
  <c r="I21" i="3"/>
  <c r="H21" i="3"/>
  <c r="G21" i="3"/>
  <c r="F21" i="3"/>
  <c r="E21" i="3"/>
  <c r="M20" i="3"/>
  <c r="L20" i="3"/>
  <c r="K20" i="3"/>
  <c r="J20" i="3"/>
  <c r="I20" i="3"/>
  <c r="H20" i="3"/>
  <c r="G20" i="3"/>
  <c r="F20" i="3"/>
  <c r="E20" i="3"/>
  <c r="M19" i="3"/>
  <c r="L19" i="3"/>
  <c r="K19" i="3"/>
  <c r="J19" i="3"/>
  <c r="I19" i="3"/>
  <c r="H19" i="3"/>
  <c r="G19" i="3"/>
  <c r="F19" i="3"/>
  <c r="E19" i="3"/>
  <c r="M18" i="3"/>
  <c r="L18" i="3"/>
  <c r="K18" i="3"/>
  <c r="J18" i="3"/>
  <c r="I18" i="3"/>
  <c r="H18" i="3"/>
  <c r="G18" i="3"/>
  <c r="F18" i="3"/>
  <c r="E18" i="3"/>
  <c r="M17" i="3"/>
  <c r="L17" i="3"/>
  <c r="K17" i="3"/>
  <c r="J17" i="3"/>
  <c r="I17" i="3"/>
  <c r="H17" i="3"/>
  <c r="G17" i="3"/>
  <c r="F17" i="3"/>
  <c r="E17" i="3"/>
  <c r="M16" i="3"/>
  <c r="L16" i="3"/>
  <c r="K16" i="3"/>
  <c r="J16" i="3"/>
  <c r="I16" i="3"/>
  <c r="H16" i="3"/>
  <c r="G16" i="3"/>
  <c r="F16" i="3"/>
  <c r="E16" i="3"/>
  <c r="M15" i="3"/>
  <c r="L15" i="3"/>
  <c r="K15" i="3"/>
  <c r="J15" i="3"/>
  <c r="I15" i="3"/>
  <c r="H15" i="3"/>
  <c r="G15" i="3"/>
  <c r="F15" i="3"/>
  <c r="E15" i="3"/>
  <c r="M14" i="3"/>
  <c r="L14" i="3"/>
  <c r="K14" i="3"/>
  <c r="J14" i="3"/>
  <c r="I14" i="3"/>
  <c r="H14" i="3"/>
  <c r="G14" i="3"/>
  <c r="F14" i="3"/>
  <c r="E14" i="3"/>
  <c r="M13" i="3"/>
  <c r="L13" i="3"/>
  <c r="K13" i="3"/>
  <c r="J13" i="3"/>
  <c r="I13" i="3"/>
  <c r="H13" i="3"/>
  <c r="G13" i="3"/>
  <c r="F13" i="3"/>
  <c r="E13" i="3"/>
  <c r="M12" i="3"/>
  <c r="L12" i="3"/>
  <c r="K12" i="3"/>
  <c r="J12" i="3"/>
  <c r="I12" i="3"/>
  <c r="H12" i="3"/>
  <c r="G12" i="3"/>
  <c r="F12" i="3"/>
  <c r="E12" i="3"/>
  <c r="M11" i="3"/>
  <c r="L11" i="3"/>
  <c r="K11" i="3"/>
  <c r="J11" i="3"/>
  <c r="I11" i="3"/>
  <c r="H11" i="3"/>
  <c r="G11" i="3"/>
  <c r="F11" i="3"/>
  <c r="E11" i="3"/>
  <c r="M10" i="3"/>
  <c r="L10" i="3"/>
  <c r="K10" i="3"/>
  <c r="J10" i="3"/>
  <c r="I10" i="3"/>
  <c r="H10" i="3"/>
  <c r="G10" i="3"/>
  <c r="F10" i="3"/>
  <c r="E10" i="3"/>
  <c r="M9" i="3"/>
  <c r="L9" i="3"/>
  <c r="K9" i="3"/>
  <c r="J9" i="3"/>
  <c r="I9" i="3"/>
  <c r="H9" i="3"/>
  <c r="G9" i="3"/>
  <c r="F9" i="3"/>
  <c r="E9" i="3"/>
  <c r="M8" i="3"/>
  <c r="L8" i="3"/>
  <c r="K8" i="3"/>
  <c r="J8" i="3"/>
  <c r="I8" i="3"/>
  <c r="H8" i="3"/>
  <c r="G8" i="3"/>
  <c r="F8" i="3"/>
  <c r="E8" i="3"/>
  <c r="M7" i="3"/>
  <c r="L7" i="3"/>
  <c r="K7" i="3"/>
  <c r="J7" i="3"/>
  <c r="I7" i="3"/>
  <c r="H7" i="3"/>
  <c r="G7" i="3"/>
  <c r="F7" i="3"/>
  <c r="E7" i="3"/>
  <c r="M6" i="3"/>
  <c r="L6" i="3"/>
  <c r="K6" i="3"/>
  <c r="J6" i="3"/>
  <c r="I6" i="3"/>
  <c r="H6" i="3"/>
  <c r="G6" i="3"/>
  <c r="F6" i="3"/>
  <c r="E6" i="3"/>
  <c r="M5" i="3"/>
  <c r="L5" i="3"/>
  <c r="K5" i="3"/>
  <c r="J5" i="3"/>
  <c r="I5" i="3"/>
  <c r="H5" i="3"/>
  <c r="G5" i="3"/>
  <c r="F5" i="3"/>
  <c r="E5" i="3"/>
  <c r="F160" i="5" l="1"/>
  <c r="G160" i="5" s="1"/>
  <c r="F162" i="5"/>
  <c r="G162" i="5" s="1"/>
  <c r="F164" i="5"/>
  <c r="G164" i="5" s="1"/>
  <c r="F161" i="5"/>
  <c r="G161" i="5" s="1"/>
  <c r="H191" i="5"/>
  <c r="H193" i="5"/>
  <c r="H190" i="5"/>
  <c r="H192" i="5"/>
  <c r="H194" i="5"/>
  <c r="H244" i="5"/>
  <c r="H242" i="5"/>
  <c r="H243" i="5"/>
  <c r="H240" i="5"/>
  <c r="H293" i="5"/>
  <c r="H291" i="5"/>
  <c r="H290" i="5"/>
  <c r="H294" i="5"/>
  <c r="H340" i="5"/>
  <c r="H344" i="5"/>
  <c r="H343" i="5"/>
  <c r="H342" i="5"/>
  <c r="H341" i="5"/>
  <c r="H375" i="5"/>
  <c r="H377" i="5"/>
  <c r="H379" i="5"/>
  <c r="H378" i="5"/>
  <c r="H376" i="5"/>
  <c r="H411" i="5"/>
  <c r="H413" i="5"/>
  <c r="H412" i="5"/>
  <c r="H414" i="5"/>
  <c r="H410" i="5"/>
  <c r="H431" i="5"/>
  <c r="H433" i="5"/>
  <c r="H432" i="5"/>
  <c r="H434" i="5"/>
  <c r="H430" i="5"/>
  <c r="H466" i="5"/>
  <c r="H468" i="5"/>
  <c r="H465" i="5"/>
  <c r="H469" i="5"/>
  <c r="H467" i="5"/>
  <c r="H504" i="5"/>
  <c r="H502" i="5"/>
  <c r="H500" i="5"/>
  <c r="H501" i="5"/>
  <c r="H205" i="5"/>
  <c r="H503" i="5"/>
  <c r="D36" i="4"/>
  <c r="H175" i="5"/>
  <c r="H177" i="5"/>
  <c r="H179" i="5"/>
  <c r="F8" i="10"/>
  <c r="H226" i="5"/>
  <c r="H228" i="5"/>
  <c r="H91" i="9"/>
  <c r="H90" i="9"/>
  <c r="H89" i="9"/>
  <c r="H276" i="5"/>
  <c r="H279" i="5"/>
  <c r="H275" i="5"/>
  <c r="H278" i="5"/>
  <c r="H329" i="5"/>
  <c r="H327" i="5"/>
  <c r="H325" i="5"/>
  <c r="H326" i="5"/>
  <c r="H328" i="5"/>
  <c r="H486" i="5"/>
  <c r="H488" i="5"/>
  <c r="H485" i="5"/>
  <c r="H489" i="5"/>
  <c r="H487" i="5"/>
  <c r="H176" i="5"/>
  <c r="H187" i="5"/>
  <c r="H227" i="5"/>
  <c r="H238" i="5"/>
  <c r="H292" i="5"/>
  <c r="H162" i="5"/>
  <c r="H164" i="5"/>
  <c r="H161" i="5"/>
  <c r="H163" i="5"/>
  <c r="H211" i="5"/>
  <c r="H213" i="5"/>
  <c r="H210" i="5"/>
  <c r="H212" i="5"/>
  <c r="H214" i="5"/>
  <c r="H82" i="9"/>
  <c r="H80" i="9"/>
  <c r="H262" i="5"/>
  <c r="H264" i="5"/>
  <c r="H261" i="5"/>
  <c r="H313" i="5"/>
  <c r="H311" i="5"/>
  <c r="H310" i="5"/>
  <c r="H314" i="5"/>
  <c r="H312" i="5"/>
  <c r="H360" i="5"/>
  <c r="H364" i="5"/>
  <c r="H363" i="5"/>
  <c r="H362" i="5"/>
  <c r="H361" i="5"/>
  <c r="H380" i="5"/>
  <c r="H384" i="5"/>
  <c r="H383" i="5"/>
  <c r="H382" i="5"/>
  <c r="H415" i="5"/>
  <c r="H417" i="5"/>
  <c r="H419" i="5"/>
  <c r="H418" i="5"/>
  <c r="H451" i="5"/>
  <c r="H453" i="5"/>
  <c r="H452" i="5"/>
  <c r="H454" i="5"/>
  <c r="H450" i="5"/>
  <c r="H416" i="5"/>
  <c r="H155" i="5"/>
  <c r="H157" i="5"/>
  <c r="H159" i="5"/>
  <c r="H78" i="9"/>
  <c r="H255" i="5"/>
  <c r="H257" i="5"/>
  <c r="H259" i="5"/>
  <c r="H256" i="5"/>
  <c r="H258" i="5"/>
  <c r="C37" i="4"/>
  <c r="H195" i="5"/>
  <c r="H197" i="5"/>
  <c r="H199" i="5"/>
  <c r="H248" i="5"/>
  <c r="H246" i="5"/>
  <c r="H249" i="5"/>
  <c r="H245" i="5"/>
  <c r="H299" i="5"/>
  <c r="H297" i="5"/>
  <c r="H295" i="5"/>
  <c r="H298" i="5"/>
  <c r="H296" i="5"/>
  <c r="H346" i="5"/>
  <c r="H348" i="5"/>
  <c r="H345" i="5"/>
  <c r="H349" i="5"/>
  <c r="H347" i="5"/>
  <c r="H435" i="5"/>
  <c r="H437" i="5"/>
  <c r="H439" i="5"/>
  <c r="H438" i="5"/>
  <c r="H436" i="5"/>
  <c r="H471" i="5"/>
  <c r="H473" i="5"/>
  <c r="H470" i="5"/>
  <c r="H472" i="5"/>
  <c r="H474" i="5"/>
  <c r="H247" i="5"/>
  <c r="H263" i="5"/>
  <c r="H460" i="5"/>
  <c r="H462" i="5"/>
  <c r="H464" i="5"/>
  <c r="H463" i="5"/>
  <c r="H461" i="5"/>
  <c r="H206" i="5"/>
  <c r="H208" i="5"/>
  <c r="H309" i="5"/>
  <c r="H307" i="5"/>
  <c r="H305" i="5"/>
  <c r="H306" i="5"/>
  <c r="H308" i="5"/>
  <c r="H355" i="5"/>
  <c r="H357" i="5"/>
  <c r="H359" i="5"/>
  <c r="H358" i="5"/>
  <c r="H182" i="5"/>
  <c r="H184" i="5"/>
  <c r="H181" i="5"/>
  <c r="H183" i="5"/>
  <c r="H231" i="5"/>
  <c r="H233" i="5"/>
  <c r="H230" i="5"/>
  <c r="H232" i="5"/>
  <c r="H234" i="5"/>
  <c r="H94" i="9"/>
  <c r="H92" i="9"/>
  <c r="H284" i="5"/>
  <c r="H281" i="5"/>
  <c r="H283" i="5"/>
  <c r="H282" i="5"/>
  <c r="H333" i="5"/>
  <c r="H331" i="5"/>
  <c r="H330" i="5"/>
  <c r="H334" i="5"/>
  <c r="H332" i="5"/>
  <c r="H366" i="5"/>
  <c r="H368" i="5"/>
  <c r="H365" i="5"/>
  <c r="H369" i="5"/>
  <c r="H367" i="5"/>
  <c r="H400" i="5"/>
  <c r="H404" i="5"/>
  <c r="H403" i="5"/>
  <c r="H402" i="5"/>
  <c r="H401" i="5"/>
  <c r="H491" i="5"/>
  <c r="H493" i="5"/>
  <c r="H490" i="5"/>
  <c r="H492" i="5"/>
  <c r="H494" i="5"/>
  <c r="F163" i="5"/>
  <c r="G163" i="5" s="1"/>
  <c r="H480" i="5"/>
  <c r="H482" i="5"/>
  <c r="H484" i="5"/>
  <c r="H481" i="5"/>
  <c r="H483" i="5"/>
  <c r="H166" i="5"/>
  <c r="H168" i="5"/>
  <c r="H215" i="5"/>
  <c r="H217" i="5"/>
  <c r="H219" i="5"/>
  <c r="H85" i="9"/>
  <c r="H83" i="9"/>
  <c r="H265" i="5"/>
  <c r="H267" i="5"/>
  <c r="H269" i="5"/>
  <c r="H266" i="5"/>
  <c r="H319" i="5"/>
  <c r="H317" i="5"/>
  <c r="H315" i="5"/>
  <c r="H316" i="5"/>
  <c r="H318" i="5"/>
  <c r="H386" i="5"/>
  <c r="H388" i="5"/>
  <c r="H385" i="5"/>
  <c r="H389" i="5"/>
  <c r="H387" i="5"/>
  <c r="H420" i="5"/>
  <c r="H422" i="5"/>
  <c r="H424" i="5"/>
  <c r="H423" i="5"/>
  <c r="H421" i="5"/>
  <c r="H455" i="5"/>
  <c r="H457" i="5"/>
  <c r="H459" i="5"/>
  <c r="H458" i="5"/>
  <c r="H185" i="5"/>
  <c r="H225" i="5"/>
  <c r="H260" i="5"/>
  <c r="H268" i="5"/>
  <c r="H280" i="5"/>
  <c r="H456" i="5"/>
  <c r="H171" i="5"/>
  <c r="H173" i="5"/>
  <c r="H170" i="5"/>
  <c r="H172" i="5"/>
  <c r="H174" i="5"/>
  <c r="H222" i="5"/>
  <c r="H224" i="5"/>
  <c r="H221" i="5"/>
  <c r="H223" i="5"/>
  <c r="H323" i="5"/>
  <c r="H321" i="5"/>
  <c r="H320" i="5"/>
  <c r="H322" i="5"/>
  <c r="H324" i="5"/>
  <c r="H391" i="5"/>
  <c r="H392" i="5"/>
  <c r="H394" i="5"/>
  <c r="H390" i="5"/>
  <c r="H393" i="5"/>
  <c r="H426" i="5"/>
  <c r="H428" i="5"/>
  <c r="H425" i="5"/>
  <c r="H429" i="5"/>
  <c r="H427" i="5"/>
  <c r="H202" i="5"/>
  <c r="H204" i="5"/>
  <c r="H201" i="5"/>
  <c r="H203" i="5"/>
  <c r="H77" i="9"/>
  <c r="H76" i="9"/>
  <c r="H75" i="9"/>
  <c r="H253" i="5"/>
  <c r="H250" i="5"/>
  <c r="H254" i="5"/>
  <c r="H251" i="5"/>
  <c r="H303" i="5"/>
  <c r="H301" i="5"/>
  <c r="H300" i="5"/>
  <c r="H302" i="5"/>
  <c r="H304" i="5"/>
  <c r="H351" i="5"/>
  <c r="H352" i="5"/>
  <c r="H354" i="5"/>
  <c r="H350" i="5"/>
  <c r="H353" i="5"/>
  <c r="H440" i="5"/>
  <c r="H442" i="5"/>
  <c r="H444" i="5"/>
  <c r="H443" i="5"/>
  <c r="H441" i="5"/>
  <c r="H156" i="5"/>
  <c r="H167" i="5"/>
  <c r="H196" i="5"/>
  <c r="H207" i="5"/>
  <c r="H229" i="5"/>
  <c r="H356" i="5"/>
  <c r="H86" i="9"/>
  <c r="H271" i="5"/>
  <c r="H273" i="5"/>
  <c r="H270" i="5"/>
  <c r="H272" i="5"/>
  <c r="H475" i="5"/>
  <c r="H477" i="5"/>
  <c r="H479" i="5"/>
  <c r="H478" i="5"/>
  <c r="H476" i="5"/>
  <c r="F158" i="5"/>
  <c r="G158" i="5" s="1"/>
  <c r="F155" i="5"/>
  <c r="G155" i="5" s="1"/>
  <c r="F157" i="5"/>
  <c r="G157" i="5" s="1"/>
  <c r="F159" i="5"/>
  <c r="G159" i="5" s="1"/>
  <c r="H186" i="5"/>
  <c r="H188" i="5"/>
  <c r="H235" i="5"/>
  <c r="H237" i="5"/>
  <c r="H239" i="5"/>
  <c r="H289" i="5"/>
  <c r="H287" i="5"/>
  <c r="H286" i="5"/>
  <c r="H285" i="5"/>
  <c r="H337" i="5"/>
  <c r="H335" i="5"/>
  <c r="H339" i="5"/>
  <c r="H338" i="5"/>
  <c r="H336" i="5"/>
  <c r="H371" i="5"/>
  <c r="H372" i="5"/>
  <c r="H374" i="5"/>
  <c r="H373" i="5"/>
  <c r="H370" i="5"/>
  <c r="H406" i="5"/>
  <c r="H408" i="5"/>
  <c r="H405" i="5"/>
  <c r="H409" i="5"/>
  <c r="H160" i="5"/>
  <c r="H178" i="5"/>
  <c r="H200" i="5"/>
  <c r="H218" i="5"/>
  <c r="H277" i="5"/>
  <c r="H395" i="5"/>
  <c r="H397" i="5"/>
  <c r="H399" i="5"/>
  <c r="H398" i="5"/>
  <c r="H446" i="5"/>
  <c r="H448" i="5"/>
  <c r="H445" i="5"/>
  <c r="H449" i="5"/>
  <c r="H495" i="5"/>
  <c r="H497" i="5"/>
  <c r="H499" i="5"/>
  <c r="H498" i="5"/>
  <c r="H496" i="5"/>
  <c r="F169" i="5" l="1"/>
  <c r="G169" i="5" s="1"/>
  <c r="F166" i="5"/>
  <c r="G166" i="5" s="1"/>
  <c r="F168" i="5"/>
  <c r="G168" i="5" s="1"/>
  <c r="C38" i="4"/>
  <c r="F167" i="5"/>
  <c r="G167" i="5" s="1"/>
  <c r="D37" i="4"/>
  <c r="F165" i="5"/>
  <c r="G165" i="5" s="1"/>
  <c r="F171" i="5" l="1"/>
  <c r="G171" i="5" s="1"/>
  <c r="F173" i="5"/>
  <c r="G173" i="5" s="1"/>
  <c r="F170" i="5"/>
  <c r="G170" i="5" s="1"/>
  <c r="D38" i="4"/>
  <c r="F174" i="5"/>
  <c r="G174" i="5" s="1"/>
  <c r="C39" i="4"/>
  <c r="F172" i="5"/>
  <c r="G172" i="5" s="1"/>
  <c r="F178" i="5" l="1"/>
  <c r="G178" i="5" s="1"/>
  <c r="F175" i="5"/>
  <c r="G175" i="5" s="1"/>
  <c r="F177" i="5"/>
  <c r="G177" i="5" s="1"/>
  <c r="F179" i="5"/>
  <c r="G179" i="5" s="1"/>
  <c r="C40" i="4"/>
  <c r="D39" i="4"/>
  <c r="F176" i="5"/>
  <c r="G176" i="5" s="1"/>
  <c r="F180" i="5" l="1"/>
  <c r="G180" i="5" s="1"/>
  <c r="F182" i="5"/>
  <c r="G182" i="5" s="1"/>
  <c r="F184" i="5"/>
  <c r="G184" i="5" s="1"/>
  <c r="F181" i="5"/>
  <c r="G181" i="5" s="1"/>
  <c r="C41" i="4"/>
  <c r="D40" i="4"/>
  <c r="F183" i="5"/>
  <c r="G183" i="5" s="1"/>
  <c r="F189" i="5" l="1"/>
  <c r="G189" i="5" s="1"/>
  <c r="F186" i="5"/>
  <c r="G186" i="5" s="1"/>
  <c r="F188" i="5"/>
  <c r="G188" i="5" s="1"/>
  <c r="D41" i="4"/>
  <c r="C42" i="4"/>
  <c r="F185" i="5"/>
  <c r="G185" i="5" s="1"/>
  <c r="F187" i="5"/>
  <c r="G187" i="5" s="1"/>
  <c r="F191" i="5" l="1"/>
  <c r="G191" i="5" s="1"/>
  <c r="F193" i="5"/>
  <c r="G193" i="5" s="1"/>
  <c r="F190" i="5"/>
  <c r="G190" i="5" s="1"/>
  <c r="F192" i="5"/>
  <c r="G192" i="5" s="1"/>
  <c r="D42" i="4"/>
  <c r="C43" i="4"/>
  <c r="F194" i="5"/>
  <c r="G194" i="5" s="1"/>
  <c r="F198" i="5" l="1"/>
  <c r="G198" i="5" s="1"/>
  <c r="F195" i="5"/>
  <c r="G195" i="5" s="1"/>
  <c r="F197" i="5"/>
  <c r="G197" i="5" s="1"/>
  <c r="F199" i="5"/>
  <c r="G199" i="5" s="1"/>
  <c r="F196" i="5"/>
  <c r="G196" i="5" s="1"/>
  <c r="C44" i="4"/>
  <c r="D43" i="4"/>
  <c r="F200" i="5" l="1"/>
  <c r="G200" i="5" s="1"/>
  <c r="F202" i="5"/>
  <c r="G202" i="5" s="1"/>
  <c r="F204" i="5"/>
  <c r="G204" i="5" s="1"/>
  <c r="F201" i="5"/>
  <c r="G201" i="5" s="1"/>
  <c r="C45" i="4"/>
  <c r="D44" i="4"/>
  <c r="F203" i="5"/>
  <c r="G203" i="5" s="1"/>
  <c r="F209" i="5" l="1"/>
  <c r="G209" i="5" s="1"/>
  <c r="F206" i="5"/>
  <c r="G206" i="5" s="1"/>
  <c r="F208" i="5"/>
  <c r="G208" i="5" s="1"/>
  <c r="F207" i="5"/>
  <c r="G207" i="5" s="1"/>
  <c r="D45" i="4"/>
  <c r="C46" i="4"/>
  <c r="F205" i="5"/>
  <c r="G205" i="5" s="1"/>
  <c r="F211" i="5" l="1"/>
  <c r="G211" i="5" s="1"/>
  <c r="F213" i="5"/>
  <c r="G213" i="5" s="1"/>
  <c r="F210" i="5"/>
  <c r="G210" i="5" s="1"/>
  <c r="F214" i="5"/>
  <c r="G214" i="5" s="1"/>
  <c r="C47" i="4"/>
  <c r="D46" i="4"/>
  <c r="F212" i="5"/>
  <c r="G212" i="5" s="1"/>
  <c r="F218" i="5" l="1"/>
  <c r="G218" i="5" s="1"/>
  <c r="F215" i="5"/>
  <c r="G215" i="5" s="1"/>
  <c r="F217" i="5"/>
  <c r="G217" i="5" s="1"/>
  <c r="F219" i="5"/>
  <c r="G219" i="5" s="1"/>
  <c r="C48" i="4"/>
  <c r="D47" i="4"/>
  <c r="F216" i="5"/>
  <c r="G216" i="5" s="1"/>
  <c r="F220" i="5" l="1"/>
  <c r="G220" i="5" s="1"/>
  <c r="F222" i="5"/>
  <c r="G222" i="5" s="1"/>
  <c r="F224" i="5"/>
  <c r="G224" i="5" s="1"/>
  <c r="F221" i="5"/>
  <c r="G221" i="5" s="1"/>
  <c r="D48" i="4"/>
  <c r="C49" i="4"/>
  <c r="F223" i="5"/>
  <c r="G223" i="5" s="1"/>
  <c r="E12" i="10" l="1"/>
  <c r="E8" i="10"/>
  <c r="F229" i="5"/>
  <c r="G229" i="5" s="1"/>
  <c r="F226" i="5"/>
  <c r="G226" i="5" s="1"/>
  <c r="F228" i="5"/>
  <c r="G228" i="5" s="1"/>
  <c r="F225" i="5"/>
  <c r="G225" i="5" s="1"/>
  <c r="C50" i="4"/>
  <c r="F227" i="5"/>
  <c r="G227" i="5" s="1"/>
  <c r="D49" i="4"/>
  <c r="F231" i="5" l="1"/>
  <c r="G231" i="5" s="1"/>
  <c r="F233" i="5"/>
  <c r="G233" i="5" s="1"/>
  <c r="F230" i="5"/>
  <c r="G230" i="5" s="1"/>
  <c r="C51" i="4"/>
  <c r="F234" i="5"/>
  <c r="G234" i="5" s="1"/>
  <c r="F232" i="5"/>
  <c r="G232" i="5" s="1"/>
  <c r="D50" i="4"/>
  <c r="F239" i="5" l="1"/>
  <c r="G239" i="5" s="1"/>
  <c r="F237" i="5"/>
  <c r="G237" i="5" s="1"/>
  <c r="F238" i="5"/>
  <c r="G238" i="5" s="1"/>
  <c r="F235" i="5"/>
  <c r="G235" i="5" s="1"/>
  <c r="D51" i="4"/>
  <c r="C52" i="4"/>
  <c r="F236" i="5"/>
  <c r="G236" i="5" s="1"/>
  <c r="F243" i="5" l="1"/>
  <c r="G243" i="5" s="1"/>
  <c r="F241" i="5"/>
  <c r="G241" i="5" s="1"/>
  <c r="F240" i="5"/>
  <c r="G240" i="5" s="1"/>
  <c r="F242" i="5"/>
  <c r="G242" i="5" s="1"/>
  <c r="F244" i="5"/>
  <c r="G244" i="5" s="1"/>
  <c r="D52" i="4"/>
  <c r="C53" i="4"/>
  <c r="F249" i="5" l="1"/>
  <c r="G249" i="5" s="1"/>
  <c r="F247" i="5"/>
  <c r="G247" i="5" s="1"/>
  <c r="F245" i="5"/>
  <c r="G245" i="5" s="1"/>
  <c r="F246" i="5"/>
  <c r="G246" i="5" s="1"/>
  <c r="F248" i="5"/>
  <c r="G248" i="5" s="1"/>
  <c r="C54" i="4"/>
  <c r="D53" i="4"/>
  <c r="F251" i="5" l="1"/>
  <c r="G251" i="5" s="1"/>
  <c r="F252" i="5"/>
  <c r="G252" i="5" s="1"/>
  <c r="F254" i="5"/>
  <c r="G254" i="5" s="1"/>
  <c r="F253" i="5"/>
  <c r="G253" i="5" s="1"/>
  <c r="C55" i="4"/>
  <c r="D54" i="4"/>
  <c r="F250" i="5"/>
  <c r="G250" i="5" s="1"/>
  <c r="F257" i="5" l="1"/>
  <c r="G257" i="5" s="1"/>
  <c r="F259" i="5"/>
  <c r="G259" i="5" s="1"/>
  <c r="F256" i="5"/>
  <c r="G256" i="5" s="1"/>
  <c r="D55" i="4"/>
  <c r="F255" i="5"/>
  <c r="G255" i="5" s="1"/>
  <c r="F258" i="5"/>
  <c r="G258" i="5" s="1"/>
  <c r="C56" i="4"/>
  <c r="F260" i="5" l="1"/>
  <c r="G260" i="5" s="1"/>
  <c r="F262" i="5"/>
  <c r="G262" i="5" s="1"/>
  <c r="F263" i="5"/>
  <c r="G263" i="5" s="1"/>
  <c r="F264" i="5"/>
  <c r="G264" i="5" s="1"/>
  <c r="F261" i="5"/>
  <c r="G261" i="5" s="1"/>
  <c r="C57" i="4"/>
  <c r="D56" i="4"/>
  <c r="F269" i="5" l="1"/>
  <c r="G269" i="5" s="1"/>
  <c r="F268" i="5"/>
  <c r="G268" i="5" s="1"/>
  <c r="F265" i="5"/>
  <c r="G265" i="5" s="1"/>
  <c r="F267" i="5"/>
  <c r="G267" i="5" s="1"/>
  <c r="C58" i="4"/>
  <c r="D57" i="4"/>
  <c r="F266" i="5"/>
  <c r="G266" i="5" s="1"/>
  <c r="F274" i="5" l="1"/>
  <c r="G274" i="5" s="1"/>
  <c r="F273" i="5"/>
  <c r="G273" i="5" s="1"/>
  <c r="F270" i="5"/>
  <c r="G270" i="5" s="1"/>
  <c r="F272" i="5"/>
  <c r="G272" i="5" s="1"/>
  <c r="D58" i="4"/>
  <c r="C59" i="4"/>
  <c r="F271" i="5"/>
  <c r="G271" i="5" s="1"/>
  <c r="F279" i="5" l="1"/>
  <c r="G279" i="5" s="1"/>
  <c r="F276" i="5"/>
  <c r="G276" i="5" s="1"/>
  <c r="F278" i="5"/>
  <c r="G278" i="5" s="1"/>
  <c r="F275" i="5"/>
  <c r="G275" i="5" s="1"/>
  <c r="F277" i="5"/>
  <c r="G277" i="5" s="1"/>
  <c r="C60" i="4"/>
  <c r="D59" i="4"/>
  <c r="F284" i="5" l="1"/>
  <c r="G284" i="5" s="1"/>
  <c r="F282" i="5"/>
  <c r="G282" i="5" s="1"/>
  <c r="F281" i="5"/>
  <c r="G281" i="5" s="1"/>
  <c r="F283" i="5"/>
  <c r="G283" i="5" s="1"/>
  <c r="C61" i="4"/>
  <c r="F280" i="5"/>
  <c r="G280" i="5" s="1"/>
  <c r="D60" i="4"/>
  <c r="F288" i="5" l="1"/>
  <c r="G288" i="5" s="1"/>
  <c r="F286" i="5"/>
  <c r="G286" i="5" s="1"/>
  <c r="F287" i="5"/>
  <c r="G287" i="5" s="1"/>
  <c r="F289" i="5"/>
  <c r="G289" i="5" s="1"/>
  <c r="F285" i="5"/>
  <c r="G285" i="5" s="1"/>
  <c r="D61" i="4"/>
  <c r="C62" i="4"/>
  <c r="F294" i="5" l="1"/>
  <c r="G294" i="5" s="1"/>
  <c r="F292" i="5"/>
  <c r="G292" i="5" s="1"/>
  <c r="F290" i="5"/>
  <c r="G290" i="5" s="1"/>
  <c r="F293" i="5"/>
  <c r="G293" i="5" s="1"/>
  <c r="F291" i="5"/>
  <c r="G291" i="5" s="1"/>
  <c r="D62" i="4"/>
  <c r="C63" i="4"/>
  <c r="F298" i="5" l="1"/>
  <c r="G298" i="5" s="1"/>
  <c r="F296" i="5"/>
  <c r="G296" i="5" s="1"/>
  <c r="F297" i="5"/>
  <c r="G297" i="5" s="1"/>
  <c r="F299" i="5"/>
  <c r="G299" i="5" s="1"/>
  <c r="F295" i="5"/>
  <c r="G295" i="5" s="1"/>
  <c r="C64" i="4"/>
  <c r="D63" i="4"/>
  <c r="F304" i="5" l="1"/>
  <c r="G304" i="5" s="1"/>
  <c r="F302" i="5"/>
  <c r="G302" i="5" s="1"/>
  <c r="F300" i="5"/>
  <c r="G300" i="5" s="1"/>
  <c r="F303" i="5"/>
  <c r="G303" i="5" s="1"/>
  <c r="F301" i="5"/>
  <c r="G301" i="5" s="1"/>
  <c r="C65" i="4"/>
  <c r="D64" i="4"/>
  <c r="F308" i="5" l="1"/>
  <c r="G308" i="5" s="1"/>
  <c r="F306" i="5"/>
  <c r="G306" i="5" s="1"/>
  <c r="F307" i="5"/>
  <c r="G307" i="5" s="1"/>
  <c r="F309" i="5"/>
  <c r="G309" i="5" s="1"/>
  <c r="F305" i="5"/>
  <c r="G305" i="5" s="1"/>
  <c r="D65" i="4"/>
  <c r="C66" i="4"/>
  <c r="F314" i="5" l="1"/>
  <c r="G314" i="5" s="1"/>
  <c r="F312" i="5"/>
  <c r="G312" i="5" s="1"/>
  <c r="F310" i="5"/>
  <c r="G310" i="5" s="1"/>
  <c r="F313" i="5"/>
  <c r="G313" i="5" s="1"/>
  <c r="C67" i="4"/>
  <c r="F311" i="5"/>
  <c r="G311" i="5" s="1"/>
  <c r="D66" i="4"/>
  <c r="F318" i="5" l="1"/>
  <c r="G318" i="5" s="1"/>
  <c r="F316" i="5"/>
  <c r="G316" i="5" s="1"/>
  <c r="F317" i="5"/>
  <c r="G317" i="5" s="1"/>
  <c r="F319" i="5"/>
  <c r="G319" i="5" s="1"/>
  <c r="C68" i="4"/>
  <c r="D67" i="4"/>
  <c r="F315" i="5"/>
  <c r="G315" i="5" s="1"/>
  <c r="F324" i="5" l="1"/>
  <c r="G324" i="5" s="1"/>
  <c r="F322" i="5"/>
  <c r="G322" i="5" s="1"/>
  <c r="F320" i="5"/>
  <c r="G320" i="5" s="1"/>
  <c r="F323" i="5"/>
  <c r="G323" i="5" s="1"/>
  <c r="F321" i="5"/>
  <c r="G321" i="5" s="1"/>
  <c r="D68" i="4"/>
  <c r="C69" i="4"/>
  <c r="F328" i="5" l="1"/>
  <c r="G328" i="5" s="1"/>
  <c r="F326" i="5"/>
  <c r="G326" i="5" s="1"/>
  <c r="F327" i="5"/>
  <c r="G327" i="5" s="1"/>
  <c r="F329" i="5"/>
  <c r="G329" i="5" s="1"/>
  <c r="F325" i="5"/>
  <c r="G325" i="5" s="1"/>
  <c r="C70" i="4"/>
  <c r="D69" i="4"/>
  <c r="F334" i="5" l="1"/>
  <c r="G334" i="5" s="1"/>
  <c r="F332" i="5"/>
  <c r="G332" i="5" s="1"/>
  <c r="F330" i="5"/>
  <c r="G330" i="5" s="1"/>
  <c r="F333" i="5"/>
  <c r="G333" i="5" s="1"/>
  <c r="C71" i="4"/>
  <c r="F331" i="5"/>
  <c r="G331" i="5" s="1"/>
  <c r="D70" i="4"/>
  <c r="F338" i="5" l="1"/>
  <c r="G338" i="5" s="1"/>
  <c r="F336" i="5"/>
  <c r="G336" i="5" s="1"/>
  <c r="F339" i="5"/>
  <c r="G339" i="5" s="1"/>
  <c r="F337" i="5"/>
  <c r="G337" i="5" s="1"/>
  <c r="D71" i="4"/>
  <c r="C72" i="4"/>
  <c r="F335" i="5"/>
  <c r="G335" i="5" s="1"/>
  <c r="F342" i="5" l="1"/>
  <c r="G342" i="5" s="1"/>
  <c r="F344" i="5"/>
  <c r="G344" i="5" s="1"/>
  <c r="F341" i="5"/>
  <c r="G341" i="5" s="1"/>
  <c r="F340" i="5"/>
  <c r="G340" i="5" s="1"/>
  <c r="F343" i="5"/>
  <c r="G343" i="5" s="1"/>
  <c r="C73" i="4"/>
  <c r="D72" i="4"/>
  <c r="F347" i="5" l="1"/>
  <c r="G347" i="5" s="1"/>
  <c r="F346" i="5"/>
  <c r="G346" i="5" s="1"/>
  <c r="F345" i="5"/>
  <c r="G345" i="5" s="1"/>
  <c r="F348" i="5"/>
  <c r="G348" i="5" s="1"/>
  <c r="F349" i="5"/>
  <c r="G349" i="5" s="1"/>
  <c r="C74" i="4"/>
  <c r="D73" i="4"/>
  <c r="F351" i="5" l="1"/>
  <c r="G351" i="5" s="1"/>
  <c r="F353" i="5"/>
  <c r="G353" i="5" s="1"/>
  <c r="F350" i="5"/>
  <c r="G350" i="5" s="1"/>
  <c r="F352" i="5"/>
  <c r="G352" i="5" s="1"/>
  <c r="F354" i="5"/>
  <c r="G354" i="5" s="1"/>
  <c r="C75" i="4"/>
  <c r="D74" i="4"/>
  <c r="F358" i="5" l="1"/>
  <c r="G358" i="5" s="1"/>
  <c r="F355" i="5"/>
  <c r="G355" i="5" s="1"/>
  <c r="F359" i="5"/>
  <c r="G359" i="5" s="1"/>
  <c r="F356" i="5"/>
  <c r="G356" i="5" s="1"/>
  <c r="F357" i="5"/>
  <c r="G357" i="5" s="1"/>
  <c r="D75" i="4"/>
  <c r="C76" i="4"/>
  <c r="F362" i="5" l="1"/>
  <c r="G362" i="5" s="1"/>
  <c r="F364" i="5"/>
  <c r="G364" i="5" s="1"/>
  <c r="F361" i="5"/>
  <c r="G361" i="5" s="1"/>
  <c r="F363" i="5"/>
  <c r="G363" i="5" s="1"/>
  <c r="C77" i="4"/>
  <c r="F360" i="5"/>
  <c r="G360" i="5" s="1"/>
  <c r="D76" i="4"/>
  <c r="F367" i="5" l="1"/>
  <c r="G367" i="5" s="1"/>
  <c r="F366" i="5"/>
  <c r="G366" i="5" s="1"/>
  <c r="F365" i="5"/>
  <c r="G365" i="5" s="1"/>
  <c r="F369" i="5"/>
  <c r="G369" i="5" s="1"/>
  <c r="F368" i="5"/>
  <c r="G368" i="5" s="1"/>
  <c r="C78" i="4"/>
  <c r="D77" i="4"/>
  <c r="F371" i="5" l="1"/>
  <c r="G371" i="5" s="1"/>
  <c r="F373" i="5"/>
  <c r="G373" i="5" s="1"/>
  <c r="F370" i="5"/>
  <c r="G370" i="5" s="1"/>
  <c r="F372" i="5"/>
  <c r="G372" i="5" s="1"/>
  <c r="F374" i="5"/>
  <c r="G374" i="5" s="1"/>
  <c r="D78" i="4"/>
  <c r="C79" i="4"/>
  <c r="F378" i="5" l="1"/>
  <c r="G378" i="5" s="1"/>
  <c r="F375" i="5"/>
  <c r="G375" i="5" s="1"/>
  <c r="F379" i="5"/>
  <c r="G379" i="5" s="1"/>
  <c r="F376" i="5"/>
  <c r="G376" i="5" s="1"/>
  <c r="F377" i="5"/>
  <c r="G377" i="5" s="1"/>
  <c r="C80" i="4"/>
  <c r="D79" i="4"/>
  <c r="F382" i="5" l="1"/>
  <c r="G382" i="5" s="1"/>
  <c r="F384" i="5"/>
  <c r="G384" i="5" s="1"/>
  <c r="F381" i="5"/>
  <c r="G381" i="5" s="1"/>
  <c r="F380" i="5"/>
  <c r="G380" i="5" s="1"/>
  <c r="F383" i="5"/>
  <c r="G383" i="5" s="1"/>
  <c r="D80" i="4"/>
  <c r="C81" i="4"/>
  <c r="F387" i="5" l="1"/>
  <c r="G387" i="5" s="1"/>
  <c r="F386" i="5"/>
  <c r="G386" i="5" s="1"/>
  <c r="F385" i="5"/>
  <c r="G385" i="5" s="1"/>
  <c r="F388" i="5"/>
  <c r="G388" i="5" s="1"/>
  <c r="F389" i="5"/>
  <c r="G389" i="5" s="1"/>
  <c r="C82" i="4"/>
  <c r="D81" i="4"/>
  <c r="F391" i="5" l="1"/>
  <c r="G391" i="5" s="1"/>
  <c r="F393" i="5"/>
  <c r="G393" i="5" s="1"/>
  <c r="F390" i="5"/>
  <c r="G390" i="5" s="1"/>
  <c r="F392" i="5"/>
  <c r="G392" i="5" s="1"/>
  <c r="F394" i="5"/>
  <c r="G394" i="5" s="1"/>
  <c r="D82" i="4"/>
  <c r="C83" i="4"/>
  <c r="F398" i="5" l="1"/>
  <c r="G398" i="5" s="1"/>
  <c r="F395" i="5"/>
  <c r="G395" i="5" s="1"/>
  <c r="F399" i="5"/>
  <c r="G399" i="5" s="1"/>
  <c r="F396" i="5"/>
  <c r="G396" i="5" s="1"/>
  <c r="F397" i="5"/>
  <c r="G397" i="5" s="1"/>
  <c r="C84" i="4"/>
  <c r="D83" i="4"/>
  <c r="F402" i="5" l="1"/>
  <c r="G402" i="5" s="1"/>
  <c r="F404" i="5"/>
  <c r="G404" i="5" s="1"/>
  <c r="F401" i="5"/>
  <c r="G401" i="5" s="1"/>
  <c r="F400" i="5"/>
  <c r="G400" i="5" s="1"/>
  <c r="C85" i="4"/>
  <c r="F403" i="5"/>
  <c r="G403" i="5" s="1"/>
  <c r="D84" i="4"/>
  <c r="F407" i="5" l="1"/>
  <c r="G407" i="5" s="1"/>
  <c r="F409" i="5"/>
  <c r="G409" i="5" s="1"/>
  <c r="F406" i="5"/>
  <c r="G406" i="5" s="1"/>
  <c r="F405" i="5"/>
  <c r="G405" i="5" s="1"/>
  <c r="F408" i="5"/>
  <c r="G408" i="5" s="1"/>
  <c r="D85" i="4"/>
  <c r="C86" i="4"/>
  <c r="F411" i="5" l="1"/>
  <c r="G411" i="5" s="1"/>
  <c r="F413" i="5"/>
  <c r="G413" i="5" s="1"/>
  <c r="F410" i="5"/>
  <c r="G410" i="5" s="1"/>
  <c r="F412" i="5"/>
  <c r="G412" i="5" s="1"/>
  <c r="F414" i="5"/>
  <c r="G414" i="5" s="1"/>
  <c r="C87" i="4"/>
  <c r="D86" i="4"/>
  <c r="F418" i="5" l="1"/>
  <c r="G418" i="5" s="1"/>
  <c r="F415" i="5"/>
  <c r="G415" i="5" s="1"/>
  <c r="F419" i="5"/>
  <c r="G419" i="5" s="1"/>
  <c r="F416" i="5"/>
  <c r="G416" i="5" s="1"/>
  <c r="F417" i="5"/>
  <c r="G417" i="5" s="1"/>
  <c r="C88" i="4"/>
  <c r="D87" i="4"/>
  <c r="F420" i="5" l="1"/>
  <c r="G420" i="5" s="1"/>
  <c r="F422" i="5"/>
  <c r="G422" i="5" s="1"/>
  <c r="F424" i="5"/>
  <c r="G424" i="5" s="1"/>
  <c r="F421" i="5"/>
  <c r="G421" i="5" s="1"/>
  <c r="F423" i="5"/>
  <c r="G423" i="5" s="1"/>
  <c r="C89" i="4"/>
  <c r="D88" i="4"/>
  <c r="F427" i="5" l="1"/>
  <c r="G427" i="5" s="1"/>
  <c r="F429" i="5"/>
  <c r="G429" i="5" s="1"/>
  <c r="F426" i="5"/>
  <c r="G426" i="5" s="1"/>
  <c r="F425" i="5"/>
  <c r="G425" i="5" s="1"/>
  <c r="F428" i="5"/>
  <c r="G428" i="5" s="1"/>
  <c r="D89" i="4"/>
  <c r="C90" i="4"/>
  <c r="F431" i="5" l="1"/>
  <c r="G431" i="5" s="1"/>
  <c r="F433" i="5"/>
  <c r="G433" i="5" s="1"/>
  <c r="F430" i="5"/>
  <c r="G430" i="5" s="1"/>
  <c r="F432" i="5"/>
  <c r="G432" i="5" s="1"/>
  <c r="F434" i="5"/>
  <c r="G434" i="5" s="1"/>
  <c r="D90" i="4"/>
  <c r="C91" i="4"/>
  <c r="F438" i="5" l="1"/>
  <c r="G438" i="5" s="1"/>
  <c r="F435" i="5"/>
  <c r="G435" i="5" s="1"/>
  <c r="F439" i="5"/>
  <c r="G439" i="5" s="1"/>
  <c r="F436" i="5"/>
  <c r="G436" i="5" s="1"/>
  <c r="F437" i="5"/>
  <c r="G437" i="5" s="1"/>
  <c r="C92" i="4"/>
  <c r="D91" i="4"/>
  <c r="F440" i="5" l="1"/>
  <c r="G440" i="5" s="1"/>
  <c r="F442" i="5"/>
  <c r="G442" i="5" s="1"/>
  <c r="F444" i="5"/>
  <c r="G444" i="5" s="1"/>
  <c r="F441" i="5"/>
  <c r="G441" i="5" s="1"/>
  <c r="F443" i="5"/>
  <c r="G443" i="5" s="1"/>
  <c r="C93" i="4"/>
  <c r="D92" i="4"/>
  <c r="F447" i="5" l="1"/>
  <c r="G447" i="5" s="1"/>
  <c r="F449" i="5"/>
  <c r="G449" i="5" s="1"/>
  <c r="F446" i="5"/>
  <c r="G446" i="5" s="1"/>
  <c r="F445" i="5"/>
  <c r="G445" i="5" s="1"/>
  <c r="F448" i="5"/>
  <c r="G448" i="5" s="1"/>
  <c r="D93" i="4"/>
  <c r="C94" i="4"/>
  <c r="F451" i="5" l="1"/>
  <c r="G451" i="5" s="1"/>
  <c r="F453" i="5"/>
  <c r="G453" i="5" s="1"/>
  <c r="F450" i="5"/>
  <c r="G450" i="5" s="1"/>
  <c r="F452" i="5"/>
  <c r="G452" i="5" s="1"/>
  <c r="F454" i="5"/>
  <c r="G454" i="5" s="1"/>
  <c r="C95" i="4"/>
  <c r="D94" i="4"/>
  <c r="F458" i="5" l="1"/>
  <c r="G458" i="5" s="1"/>
  <c r="F455" i="5"/>
  <c r="G455" i="5" s="1"/>
  <c r="F459" i="5"/>
  <c r="G459" i="5" s="1"/>
  <c r="F456" i="5"/>
  <c r="G456" i="5" s="1"/>
  <c r="F457" i="5"/>
  <c r="G457" i="5" s="1"/>
  <c r="C96" i="4"/>
  <c r="D95" i="4"/>
  <c r="F460" i="5" l="1"/>
  <c r="G460" i="5" s="1"/>
  <c r="F462" i="5"/>
  <c r="G462" i="5" s="1"/>
  <c r="F464" i="5"/>
  <c r="G464" i="5" s="1"/>
  <c r="F461" i="5"/>
  <c r="G461" i="5" s="1"/>
  <c r="F463" i="5"/>
  <c r="G463" i="5" s="1"/>
  <c r="C97" i="4"/>
  <c r="D96" i="4"/>
  <c r="F467" i="5" l="1"/>
  <c r="G467" i="5" s="1"/>
  <c r="F469" i="5"/>
  <c r="G469" i="5" s="1"/>
  <c r="F466" i="5"/>
  <c r="G466" i="5" s="1"/>
  <c r="F468" i="5"/>
  <c r="G468" i="5" s="1"/>
  <c r="F465" i="5"/>
  <c r="G465" i="5" s="1"/>
  <c r="D97" i="4"/>
  <c r="C98" i="4"/>
  <c r="F471" i="5" l="1"/>
  <c r="G471" i="5" s="1"/>
  <c r="F473" i="5"/>
  <c r="G473" i="5" s="1"/>
  <c r="F470" i="5"/>
  <c r="G470" i="5" s="1"/>
  <c r="F472" i="5"/>
  <c r="G472" i="5" s="1"/>
  <c r="F474" i="5"/>
  <c r="G474" i="5" s="1"/>
  <c r="C99" i="4"/>
  <c r="D98" i="4"/>
  <c r="F478" i="5" l="1"/>
  <c r="G478" i="5" s="1"/>
  <c r="F475" i="5"/>
  <c r="G475" i="5" s="1"/>
  <c r="F477" i="5"/>
  <c r="G477" i="5" s="1"/>
  <c r="F479" i="5"/>
  <c r="G479" i="5" s="1"/>
  <c r="F476" i="5"/>
  <c r="G476" i="5" s="1"/>
  <c r="C100" i="4"/>
  <c r="D99" i="4"/>
  <c r="F480" i="5" l="1"/>
  <c r="G480" i="5" s="1"/>
  <c r="F482" i="5"/>
  <c r="G482" i="5" s="1"/>
  <c r="F484" i="5"/>
  <c r="G484" i="5" s="1"/>
  <c r="F481" i="5"/>
  <c r="G481" i="5" s="1"/>
  <c r="F483" i="5"/>
  <c r="G483" i="5" s="1"/>
  <c r="D100" i="4"/>
  <c r="C101" i="4"/>
  <c r="F487" i="5" l="1"/>
  <c r="G487" i="5" s="1"/>
  <c r="F489" i="5"/>
  <c r="G489" i="5" s="1"/>
  <c r="F486" i="5"/>
  <c r="G486" i="5" s="1"/>
  <c r="F488" i="5"/>
  <c r="G488" i="5" s="1"/>
  <c r="F485" i="5"/>
  <c r="G485" i="5" s="1"/>
  <c r="C102" i="4"/>
  <c r="D101" i="4"/>
  <c r="F491" i="5" l="1"/>
  <c r="G491" i="5" s="1"/>
  <c r="F493" i="5"/>
  <c r="G493" i="5" s="1"/>
  <c r="F490" i="5"/>
  <c r="G490" i="5" s="1"/>
  <c r="F492" i="5"/>
  <c r="G492" i="5" s="1"/>
  <c r="F494" i="5"/>
  <c r="G494" i="5" s="1"/>
  <c r="C103" i="4"/>
  <c r="D102" i="4"/>
  <c r="F498" i="5" l="1"/>
  <c r="G498" i="5" s="1"/>
  <c r="F495" i="5"/>
  <c r="G495" i="5" s="1"/>
  <c r="F497" i="5"/>
  <c r="G497" i="5" s="1"/>
  <c r="F499" i="5"/>
  <c r="G499" i="5" s="1"/>
  <c r="F496" i="5"/>
  <c r="G496" i="5" s="1"/>
  <c r="D103" i="4"/>
  <c r="C104" i="4"/>
  <c r="F503" i="5" l="1"/>
  <c r="G503" i="5" s="1"/>
  <c r="F500" i="5"/>
  <c r="G500" i="5" s="1"/>
  <c r="F502" i="5"/>
  <c r="G502" i="5" s="1"/>
  <c r="F504" i="5"/>
  <c r="G504" i="5" s="1"/>
  <c r="F501" i="5"/>
  <c r="G501" i="5" s="1"/>
  <c r="D104" i="4"/>
</calcChain>
</file>

<file path=xl/sharedStrings.xml><?xml version="1.0" encoding="utf-8"?>
<sst xmlns="http://schemas.openxmlformats.org/spreadsheetml/2006/main" count="2071" uniqueCount="868">
  <si>
    <t>Netrunner's Playlist 밸런스 데이터 (초안 v3)</t>
  </si>
  <si>
    <t>시스템 구조는 그대로, 공식과 수치만 재설계 · 책 「게임 밸런스 수치 기획 바이블」 성장 구축 → 분할 → 세분화 → 검증 순서</t>
  </si>
  <si>
    <t>1. 기준값 (미션 0)</t>
  </si>
  <si>
    <t>항목</t>
  </si>
  <si>
    <t>값</t>
  </si>
  <si>
    <t>하루 접속</t>
  </si>
  <si>
    <t>2번 × 20분</t>
  </si>
  <si>
    <t>방향</t>
  </si>
  <si>
    <t>오프라인 위주 (효율 80%, 상한 12시간)</t>
  </si>
  <si>
    <t>1회차</t>
  </si>
  <si>
    <t>80시간 안에 30티어 · Lv60 → 첫 포맷</t>
  </si>
  <si>
    <t>2회차부터</t>
  </si>
  <si>
    <t>이전 최고 지점 복귀 + 신규 진행, 복귀 시간은 점점 짧게</t>
  </si>
  <si>
    <t>엔드게임</t>
  </si>
  <si>
    <t>30일 · 포맷 10번 · 100티어</t>
  </si>
  <si>
    <t>2. 바뀐 공식 · 수치</t>
  </si>
  <si>
    <t>기존</t>
  </si>
  <si>
    <t>초안 v3</t>
  </si>
  <si>
    <t>해결한 문제</t>
  </si>
  <si>
    <t>하드웨어 비용</t>
  </si>
  <si>
    <t>300 · 1,500 · 600 × 1.2^Lv</t>
  </si>
  <si>
    <t>1만 · 3만 · 2만 × 1.3^Lv</t>
  </si>
  <si>
    <t>1회차 끝 하드웨어 40레벨대</t>
  </si>
  <si>
    <t>레벨 계수 (DPS)</t>
  </si>
  <si>
    <t>1 + 0.1Lv + 0.2·ln(경험치)</t>
  </si>
  <si>
    <t>1.04^(Lv-1)</t>
  </si>
  <si>
    <t>레벨 · 경험치 이중 계산</t>
  </si>
  <si>
    <t>악명 배율 (DPS)</t>
  </si>
  <si>
    <t>1 + 0.5 × 악명</t>
  </si>
  <si>
    <t>×1.25, ×1.55, ×1.85 … 누적</t>
  </si>
  <si>
    <t>회차가 갈수록 복귀가 빨라짐</t>
  </si>
  <si>
    <t>경험치 표</t>
  </si>
  <si>
    <t>51레벨부터 필요량 감소</t>
  </si>
  <si>
    <t>1회차 끝 Lv60, 계속 증가</t>
  </si>
  <si>
    <t>경험치 과다 · 역전</t>
  </si>
  <si>
    <t>보스 HP</t>
  </si>
  <si>
    <t>손으로 입력 (8티어마다 톱니)</t>
  </si>
  <si>
    <t>목표 DPS × 20초 × 레이어 계수</t>
  </si>
  <si>
    <t>HP 톱니 · 섹터 무작위</t>
  </si>
  <si>
    <t>레벨업 보상</t>
  </si>
  <si>
    <t>×1.4씩 (Lv100 7.2경), 미지급</t>
  </si>
  <si>
    <t>그 레벨 CPS 3분치</t>
  </si>
  <si>
    <t>경제 붕괴 위험</t>
  </si>
  <si>
    <t>툴 가격</t>
  </si>
  <si>
    <t>희귀 799억 · 영웅 800조</t>
  </si>
  <si>
    <t>해금 시점 CPS 1 · 3 · 8시간치</t>
  </si>
  <si>
    <t>가격 폭</t>
  </si>
  <si>
    <t>점령 수입</t>
  </si>
  <si>
    <t>고정 CPS (후반 0.3%)</t>
  </si>
  <si>
    <t>티어당 CPS +0.5%</t>
  </si>
  <si>
    <t>후반 체감 없음</t>
  </si>
  <si>
    <t>악명 스킬</t>
  </si>
  <si>
    <t>ADD 3,000 (DPS 폭주), 전부 400회</t>
  </si>
  <si>
    <t>ADD = 하드웨어 레벨 +1, 전부 약 15회</t>
  </si>
  <si>
    <t>DPS 폭주 · 장기 목표 과다</t>
  </si>
  <si>
    <t>오프라인</t>
  </si>
  <si>
    <t>50% · 12시간</t>
  </si>
  <si>
    <t>80% · 12시간</t>
  </si>
  <si>
    <t>오프라인 위주 방향</t>
  </si>
  <si>
    <t>3. 검증: 1회차 (세션 끝 기준)</t>
  </si>
  <si>
    <t>경과 (시간)</t>
  </si>
  <si>
    <t>티어</t>
  </si>
  <si>
    <t>레벨</t>
  </si>
  <si>
    <t>CPU</t>
  </si>
  <si>
    <t>RAM</t>
  </si>
  <si>
    <t>NET</t>
  </si>
  <si>
    <t>CPS</t>
  </si>
  <si>
    <t>DPS</t>
  </si>
  <si>
    <t>4. 검증: 회차별</t>
  </si>
  <si>
    <t>회차</t>
  </si>
  <si>
    <t>끝 티어</t>
  </si>
  <si>
    <t>목표 티어</t>
  </si>
  <si>
    <t>이전 최고 복귀 (시간)</t>
  </si>
  <si>
    <t>끝 레벨</t>
  </si>
  <si>
    <t>악명 누적 배율</t>
  </si>
  <si>
    <t>5. 검증: 수입 비중 (1회차)</t>
  </si>
  <si>
    <t>수입원</t>
  </si>
  <si>
    <t>비중</t>
  </si>
  <si>
    <t>접속 (자동 + 클릭)</t>
  </si>
  <si>
    <t>보상</t>
  </si>
  <si>
    <t>가정: 하루 2번(08 · 20시) × 20분 접속, 접속 중 초당 2회 클릭, 구매 · 보스 도전은 접속 중에만. 툴 · 스킬은 회차당 평균 효과(CPS ×1.1, DPS ×1.06, 시작 레벨 +3)로 넣음.</t>
  </si>
  <si>
    <t>기준값 (노란 칸을 바꾸면 다른 시트가 다시 계산됨)</t>
  </si>
  <si>
    <t>공식과 수치 초안 v3 · 시뮬레이션: sim/np_sim.py</t>
  </si>
  <si>
    <t>하드웨어</t>
  </si>
  <si>
    <t>CPU 기본가</t>
  </si>
  <si>
    <t>RAM ×3 · NET ×2</t>
  </si>
  <si>
    <t>RAM 기본가</t>
  </si>
  <si>
    <t>NET 기본가</t>
  </si>
  <si>
    <t>비용 배수 (레벨당)</t>
  </si>
  <si>
    <t>Lv → Lv+1 비용 = 기본가 × 배수^Lv</t>
  </si>
  <si>
    <t>전투</t>
  </si>
  <si>
    <t>레벨 계수 밑 (DPS × 밑^(Lv-1))</t>
  </si>
  <si>
    <t>보스 제한 시간 (초)</t>
  </si>
  <si>
    <t>레이어 1 계수</t>
  </si>
  <si>
    <t>레이어 2 계수</t>
  </si>
  <si>
    <t>레이어 3 계수</t>
  </si>
  <si>
    <t>레이어 4 계수</t>
  </si>
  <si>
    <t>레이어 5 계수 (보스)</t>
  </si>
  <si>
    <t>31티어 이후 티어당 성장 시작값</t>
  </si>
  <si>
    <t>31티어 ×1.05 → 99티어 약 ×1.23</t>
  </si>
  <si>
    <t>31티어 이후 성장 가속 (티어마다)</t>
  </si>
  <si>
    <t>악명</t>
  </si>
  <si>
    <t>악명 1레벨 배율</t>
  </si>
  <si>
    <t>악명 k레벨 배율 = 1.25 + 0.3 × (k-1)</t>
  </si>
  <si>
    <t>레벨마다 배율 증가</t>
  </si>
  <si>
    <t>경제</t>
  </si>
  <si>
    <t>오프라인 효율</t>
  </si>
  <si>
    <t>오프라인 상한 (시간)</t>
  </si>
  <si>
    <t>점령 수입 (티어당 CPS %)</t>
  </si>
  <si>
    <t>30티어 +15%, 100티어 +50%</t>
  </si>
  <si>
    <t>레이어 최초 돌파 (CPS 초치)</t>
  </si>
  <si>
    <t>보스 최초 돌파 (CPS 초치)</t>
  </si>
  <si>
    <t>레벨업 보상 (CPS 초치)</t>
  </si>
  <si>
    <t>툴 가격: 일반 (CPS 시간치)</t>
  </si>
  <si>
    <t>툴 가격: 희귀</t>
  </si>
  <si>
    <t>툴 가격: 영웅</t>
  </si>
  <si>
    <t>하드웨어 1 ~ 100</t>
  </si>
  <si>
    <t>CPS · DPS 계수는 기존 그대로 (CPU 11 vs 120 등은 의도한 차이). 비용만 새로.</t>
  </si>
  <si>
    <t>CPU 이름</t>
  </si>
  <si>
    <t>RAM 이름</t>
  </si>
  <si>
    <t>NET 이름</t>
  </si>
  <si>
    <t>CPU 다음 비용</t>
  </si>
  <si>
    <t>RAM 다음 비용</t>
  </si>
  <si>
    <t>NET 다음 비용</t>
  </si>
  <si>
    <t>CPS: CPU항
11×Lv</t>
  </si>
  <si>
    <t>CPS: RAM항
1+Lv/2</t>
  </si>
  <si>
    <t>CPS: NET항
1+0.15Lv</t>
  </si>
  <si>
    <t>DPS: CPU항
120×Lv</t>
  </si>
  <si>
    <t>DPS: RAM항
1+0.1Lv</t>
  </si>
  <si>
    <t>DPS: NET항
1+0.05Lv</t>
  </si>
  <si>
    <t>8-bit Chip</t>
  </si>
  <si>
    <t>64KB Memory</t>
  </si>
  <si>
    <t>56k Modem</t>
  </si>
  <si>
    <t>16-bit Chip</t>
  </si>
  <si>
    <t>128KB Memory</t>
  </si>
  <si>
    <t>ISDN Line</t>
  </si>
  <si>
    <t>32-bit Chip</t>
  </si>
  <si>
    <t>256KB Memory</t>
  </si>
  <si>
    <t>ADSL Modem</t>
  </si>
  <si>
    <t>64-bit Chip</t>
  </si>
  <si>
    <t>512KB Memory</t>
  </si>
  <si>
    <t>VDSL Line</t>
  </si>
  <si>
    <t>Dual Core CPU</t>
  </si>
  <si>
    <t>1MB Memory</t>
  </si>
  <si>
    <t>Cable Modem</t>
  </si>
  <si>
    <t>Quad Core CPU</t>
  </si>
  <si>
    <t>2MB Memory</t>
  </si>
  <si>
    <t>10Mbps Hub</t>
  </si>
  <si>
    <t>Hexa Core CPU</t>
  </si>
  <si>
    <t>4MB Memory</t>
  </si>
  <si>
    <t>100Mbps Switch</t>
  </si>
  <si>
    <t>Octa Core CPU</t>
  </si>
  <si>
    <t>8MB Memory</t>
  </si>
  <si>
    <t>Cat5 Cable</t>
  </si>
  <si>
    <t>Embedded SoC</t>
  </si>
  <si>
    <t>16MB Memory</t>
  </si>
  <si>
    <t>Cat5e Cable</t>
  </si>
  <si>
    <t>Mobile AP</t>
  </si>
  <si>
    <t>32MB Memory</t>
  </si>
  <si>
    <t>Cat6 Cable</t>
  </si>
  <si>
    <t>Entry Server CPU</t>
  </si>
  <si>
    <t>64MB RAM Stick</t>
  </si>
  <si>
    <t>Gigabit Router</t>
  </si>
  <si>
    <t>Home Server Unit</t>
  </si>
  <si>
    <t>128MB RAM Stick</t>
  </si>
  <si>
    <t>WiFi 5 AP</t>
  </si>
  <si>
    <t>Workstation CPU</t>
  </si>
  <si>
    <t>256MB RAM Stick</t>
  </si>
  <si>
    <t>WiFi 6 AP</t>
  </si>
  <si>
    <t>Render Farm Node</t>
  </si>
  <si>
    <t>512MB RAM Stick</t>
  </si>
  <si>
    <t>WiFi 6E Mesh</t>
  </si>
  <si>
    <t>Logic Processor</t>
  </si>
  <si>
    <t>1024MB RAM Stick</t>
  </si>
  <si>
    <t>WiFi 7 Router</t>
  </si>
  <si>
    <t>Calculation Unit</t>
  </si>
  <si>
    <t>DDR1 Slot</t>
  </si>
  <si>
    <t>Intranet Node</t>
  </si>
  <si>
    <t>Data Process Unit</t>
  </si>
  <si>
    <t>DDR2 Slot</t>
  </si>
  <si>
    <t>VPN Gateway</t>
  </si>
  <si>
    <t>Physics Engine</t>
  </si>
  <si>
    <t>DDR3 Slot</t>
  </si>
  <si>
    <t>Firewall Device</t>
  </si>
  <si>
    <t>Math Co-Processor</t>
  </si>
  <si>
    <t>DDR4 Slot</t>
  </si>
  <si>
    <t>Load Balancer</t>
  </si>
  <si>
    <t>Silicon Wafer</t>
  </si>
  <si>
    <t>DDR5 Slot</t>
  </si>
  <si>
    <t>Proxy Server</t>
  </si>
  <si>
    <t>Overclocked Chip</t>
  </si>
  <si>
    <t>ECC Memory</t>
  </si>
  <si>
    <t>Edge Router</t>
  </si>
  <si>
    <t>Liquid Cooled CPU</t>
  </si>
  <si>
    <t>Buffered RAM</t>
  </si>
  <si>
    <t>Core Switch</t>
  </si>
  <si>
    <t>Nitrogen Cooled CPU</t>
  </si>
  <si>
    <t>Registered RAM</t>
  </si>
  <si>
    <t>Optical Terminal</t>
  </si>
  <si>
    <t>Server Rack v1</t>
  </si>
  <si>
    <t>Cache Memory</t>
  </si>
  <si>
    <t>Server NIC</t>
  </si>
  <si>
    <t>Server Rack v2</t>
  </si>
  <si>
    <t>L1 Cache</t>
  </si>
  <si>
    <t>Dual Port NIC</t>
  </si>
  <si>
    <t>Mainframe Node</t>
  </si>
  <si>
    <t>2GB Server RAM</t>
  </si>
  <si>
    <t>10G Fiber</t>
  </si>
  <si>
    <t>Mainframe Core</t>
  </si>
  <si>
    <t>4GB Server RAM</t>
  </si>
  <si>
    <t>40G Fiber</t>
  </si>
  <si>
    <t>Cluster Unit</t>
  </si>
  <si>
    <t>8GB Server RAM</t>
  </si>
  <si>
    <t>100G Fiber</t>
  </si>
  <si>
    <t>Super Cluster</t>
  </si>
  <si>
    <t>16GB Server RAM</t>
  </si>
  <si>
    <t>Deep Sea Cable</t>
  </si>
  <si>
    <t>Data Center CPU</t>
  </si>
  <si>
    <t>32GB Server RAM</t>
  </si>
  <si>
    <t>Backbone Line</t>
  </si>
  <si>
    <t>Cloud Processor</t>
  </si>
  <si>
    <t>64GB Server RAM</t>
  </si>
  <si>
    <t>IXP Gateway</t>
  </si>
  <si>
    <t>Grid Computing Unit</t>
  </si>
  <si>
    <t>128GB Server RAM</t>
  </si>
  <si>
    <t>Metro Network</t>
  </si>
  <si>
    <t>Distributed Core</t>
  </si>
  <si>
    <t>256GB Server RAM</t>
  </si>
  <si>
    <t>Regional Hub</t>
  </si>
  <si>
    <t>Parallel Processor</t>
  </si>
  <si>
    <t>512GB Module</t>
  </si>
  <si>
    <t>Global DNS</t>
  </si>
  <si>
    <t>Vector Processor</t>
  </si>
  <si>
    <t>1TB Rack Mount</t>
  </si>
  <si>
    <t>CDN Node</t>
  </si>
  <si>
    <t>Tensor Core v1</t>
  </si>
  <si>
    <t>2TB Data Bank</t>
  </si>
  <si>
    <t>5G Tower</t>
  </si>
  <si>
    <t>Tensor Core v2</t>
  </si>
  <si>
    <t>4TB In-Memory DB</t>
  </si>
  <si>
    <t>5G mmWave</t>
  </si>
  <si>
    <t>AI Accelerator</t>
  </si>
  <si>
    <t>8TB Shared Pool</t>
  </si>
  <si>
    <t>6G Relay</t>
  </si>
  <si>
    <t>Deep Learning Unit</t>
  </si>
  <si>
    <t>16TB Cluster RAM</t>
  </si>
  <si>
    <t>6G Satellite</t>
  </si>
  <si>
    <t>Neural Net Chip</t>
  </si>
  <si>
    <t>32TB Cloud Mem</t>
  </si>
  <si>
    <t>LEO Satellite</t>
  </si>
  <si>
    <t>Synapse Processor</t>
  </si>
  <si>
    <t>NVRAM Cache</t>
  </si>
  <si>
    <t>Starlink Node</t>
  </si>
  <si>
    <t>Cognitive Core</t>
  </si>
  <si>
    <t>Optane Memory</t>
  </si>
  <si>
    <t>Orbital Link</t>
  </si>
  <si>
    <t>Predictive Engine</t>
  </si>
  <si>
    <t>HBM Stack</t>
  </si>
  <si>
    <t>Space Station</t>
  </si>
  <si>
    <t>Analysis Bot</t>
  </si>
  <si>
    <t>HBM2 Stack</t>
  </si>
  <si>
    <t>Moon Base Relay</t>
  </si>
  <si>
    <t>Pattern Matcher</t>
  </si>
  <si>
    <t>HBM3 Stack</t>
  </si>
  <si>
    <t>Mars Link</t>
  </si>
  <si>
    <t>Algorithm Solver</t>
  </si>
  <si>
    <t>GDDR6 Module</t>
  </si>
  <si>
    <t>Interplanetary</t>
  </si>
  <si>
    <t>Encryption Breaker</t>
  </si>
  <si>
    <t>GDDR6X Module</t>
  </si>
  <si>
    <t>Solar System Net</t>
  </si>
  <si>
    <t>Hash Generator</t>
  </si>
  <si>
    <t>Unified Memory</t>
  </si>
  <si>
    <t>Deep Space Dish</t>
  </si>
  <si>
    <t>Block Chain Node</t>
  </si>
  <si>
    <t>Swap Partition</t>
  </si>
  <si>
    <t>Galaxy Hub</t>
  </si>
  <si>
    <t>Global Server</t>
  </si>
  <si>
    <t>Virtual Memory</t>
  </si>
  <si>
    <t>Universal Gate</t>
  </si>
  <si>
    <t>Bio-Processor</t>
  </si>
  <si>
    <t>Bio-RAM Cell</t>
  </si>
  <si>
    <t>Laser Link v1</t>
  </si>
  <si>
    <t>Organic Core</t>
  </si>
  <si>
    <t>DNA Strand Mem</t>
  </si>
  <si>
    <t>Laser Link v2</t>
  </si>
  <si>
    <t>DNA Storage CPU</t>
  </si>
  <si>
    <t>Protein Switch</t>
  </si>
  <si>
    <t>Li-Fi Array</t>
  </si>
  <si>
    <t>Neuron Interface</t>
  </si>
  <si>
    <t>Neuron Storage</t>
  </si>
  <si>
    <t>Free Space Optic</t>
  </si>
  <si>
    <t>Cortex Simulator</t>
  </si>
  <si>
    <t>Synapse Loop</t>
  </si>
  <si>
    <t>Plasma Antenna</t>
  </si>
  <si>
    <t>Photon CPU v1</t>
  </si>
  <si>
    <t>Optical Latch</t>
  </si>
  <si>
    <t>Neutrino Beam</t>
  </si>
  <si>
    <t>Photon CPU v2</t>
  </si>
  <si>
    <t>Photon Buffer</t>
  </si>
  <si>
    <t>Muon Carrier</t>
  </si>
  <si>
    <t>Light Speed Chip</t>
  </si>
  <si>
    <t>Holographic Cube</t>
  </si>
  <si>
    <t>Tachyon Relay</t>
  </si>
  <si>
    <t>Laser Circuit</t>
  </si>
  <si>
    <t>Crystal Memory</t>
  </si>
  <si>
    <t>Graviton Wave</t>
  </si>
  <si>
    <t>Holographic Core</t>
  </si>
  <si>
    <t>Glass Storage</t>
  </si>
  <si>
    <t>Dark Fiber</t>
  </si>
  <si>
    <t>Quantum Bit (Qubit)</t>
  </si>
  <si>
    <t>Liquid Memory</t>
  </si>
  <si>
    <t>Quantum Link</t>
  </si>
  <si>
    <t>Quantum Gate</t>
  </si>
  <si>
    <t>Ferro-Fluid RAM</t>
  </si>
  <si>
    <t>Entangled Pair</t>
  </si>
  <si>
    <t>Entanglement Core</t>
  </si>
  <si>
    <t>Spin-Torque MRAM</t>
  </si>
  <si>
    <t>Q-Teleport</t>
  </si>
  <si>
    <t>Superposition CPU</t>
  </si>
  <si>
    <t>Phase-Change RAM</t>
  </si>
  <si>
    <t>Instant Msg</t>
  </si>
  <si>
    <t>Quantum Annealer</t>
  </si>
  <si>
    <t>Resistive RAM</t>
  </si>
  <si>
    <t>Zero Latency</t>
  </si>
  <si>
    <t>Cryo-Quantum Unit</t>
  </si>
  <si>
    <t>Carbon Nanotube</t>
  </si>
  <si>
    <t>Subspace Signal</t>
  </si>
  <si>
    <t>Zero Point Energy</t>
  </si>
  <si>
    <t>Graphene Layer</t>
  </si>
  <si>
    <t>Warp Net</t>
  </si>
  <si>
    <t>Dark Matter CPU</t>
  </si>
  <si>
    <t>Atomic Switch</t>
  </si>
  <si>
    <t>Hyperloop Net</t>
  </si>
  <si>
    <t>Antimatter Core</t>
  </si>
  <si>
    <t>Molecular Bit</t>
  </si>
  <si>
    <t>Void Channel</t>
  </si>
  <si>
    <t>Fusion Reactor CPU</t>
  </si>
  <si>
    <t>Isotope Spin</t>
  </si>
  <si>
    <t>Dimension Gate</t>
  </si>
  <si>
    <t>Plasma Conductor</t>
  </si>
  <si>
    <t>Sub-Atomic Cache</t>
  </si>
  <si>
    <t>Wormhole Net</t>
  </si>
  <si>
    <t>Stellar Engine</t>
  </si>
  <si>
    <t>Electron Trap</t>
  </si>
  <si>
    <t>Event Horizon</t>
  </si>
  <si>
    <t>Galactic Server</t>
  </si>
  <si>
    <t>Proton Flow</t>
  </si>
  <si>
    <t>Black Hole Link</t>
  </si>
  <si>
    <t>Nebula Processor</t>
  </si>
  <si>
    <t>Neutron Grid</t>
  </si>
  <si>
    <t>White Hole Out</t>
  </si>
  <si>
    <t>Void Computer</t>
  </si>
  <si>
    <t>Ion Chamber</t>
  </si>
  <si>
    <t>Singularity Net</t>
  </si>
  <si>
    <t>Reality Engine</t>
  </si>
  <si>
    <t>Qubit Array</t>
  </si>
  <si>
    <t>Telepathy Net</t>
  </si>
  <si>
    <t>Dimension Breaker</t>
  </si>
  <si>
    <t>Superposition RAM</t>
  </si>
  <si>
    <t>Mind Upload</t>
  </si>
  <si>
    <t>Time Warper</t>
  </si>
  <si>
    <t>Entangled Buffer</t>
  </si>
  <si>
    <t>Hive Mind</t>
  </si>
  <si>
    <t>Space Folder</t>
  </si>
  <si>
    <t>Quantum Register</t>
  </si>
  <si>
    <t>Collective Net</t>
  </si>
  <si>
    <t>Infinity Loop</t>
  </si>
  <si>
    <t>Probability Field</t>
  </si>
  <si>
    <t>Thought Stream</t>
  </si>
  <si>
    <t>Singularity Node</t>
  </si>
  <si>
    <t>Wave Function</t>
  </si>
  <si>
    <t>Reality Stream</t>
  </si>
  <si>
    <t>Collapse Memory</t>
  </si>
  <si>
    <t>Time Stream</t>
  </si>
  <si>
    <t>Black Hole CPU</t>
  </si>
  <si>
    <t>Zero-Point Cache</t>
  </si>
  <si>
    <t>Space Stream</t>
  </si>
  <si>
    <t>White Hole CPU</t>
  </si>
  <si>
    <t>Dark Energy RAM</t>
  </si>
  <si>
    <t>Life Stream</t>
  </si>
  <si>
    <t>Wormhole Router</t>
  </si>
  <si>
    <t>Antimatter Cell</t>
  </si>
  <si>
    <t>Soul Link</t>
  </si>
  <si>
    <t>Multiverse Core</t>
  </si>
  <si>
    <t>Void Storage</t>
  </si>
  <si>
    <t>Omni-Link</t>
  </si>
  <si>
    <t>Omni-Processor</t>
  </si>
  <si>
    <t>Dimension Pocket</t>
  </si>
  <si>
    <t>All-Seeing Eye</t>
  </si>
  <si>
    <t>Akashic Record</t>
  </si>
  <si>
    <t>Time-Loop Buffer</t>
  </si>
  <si>
    <t>Divine Signal</t>
  </si>
  <si>
    <t>Divine Code</t>
  </si>
  <si>
    <t>Space-Fold Mem</t>
  </si>
  <si>
    <t>God's Voice</t>
  </si>
  <si>
    <t>The Architect</t>
  </si>
  <si>
    <t>Infinity Stack</t>
  </si>
  <si>
    <t>Prophecy Net</t>
  </si>
  <si>
    <t>System Kernel</t>
  </si>
  <si>
    <t>Akashic Link</t>
  </si>
  <si>
    <t>Root Access</t>
  </si>
  <si>
    <t>Omni-Data</t>
  </si>
  <si>
    <t>Eternal Flow</t>
  </si>
  <si>
    <t>Admin Console</t>
  </si>
  <si>
    <t>Reality Anchor</t>
  </si>
  <si>
    <t>Infinite Loop</t>
  </si>
  <si>
    <t>Creator's Tool</t>
  </si>
  <si>
    <t>Universe Log</t>
  </si>
  <si>
    <t>Creation Code</t>
  </si>
  <si>
    <t>Alpha &amp; Omega</t>
  </si>
  <si>
    <t>Multiverse Index</t>
  </si>
  <si>
    <t>Destruction Bit</t>
  </si>
  <si>
    <t>The Beginning</t>
  </si>
  <si>
    <t>The Library</t>
  </si>
  <si>
    <t>Alpha Connect</t>
  </si>
  <si>
    <t>The End</t>
  </si>
  <si>
    <t>Cosmic Memory</t>
  </si>
  <si>
    <t>Omega Connect</t>
  </si>
  <si>
    <t>Transcendence</t>
  </si>
  <si>
    <t>Eternal Storage</t>
  </si>
  <si>
    <t>Nirvana</t>
  </si>
  <si>
    <t>Omniscience</t>
  </si>
  <si>
    <t>Nirvana Link</t>
  </si>
  <si>
    <t>Artificial God</t>
  </si>
  <si>
    <t>Absolute Memory</t>
  </si>
  <si>
    <t>Omnipresence</t>
  </si>
  <si>
    <t>티어별 목표 DPS · 예상 CPS</t>
  </si>
  <si>
    <t>1 ~ 30티어: 1회차 시뮬레이션의 세션 끝 DPS를 이은 값 / 31티어부터: 공식</t>
  </si>
  <si>
    <t>구간</t>
  </si>
  <si>
    <t>목표 DPS</t>
  </si>
  <si>
    <t>보스 HP
(레이어 5)</t>
  </si>
  <si>
    <t>예상 CPS</t>
  </si>
  <si>
    <t>산업 분야</t>
  </si>
  <si>
    <t>시뮬레이션</t>
  </si>
  <si>
    <t>Finance</t>
  </si>
  <si>
    <t>Bio</t>
  </si>
  <si>
    <t>Military</t>
  </si>
  <si>
    <t>공식</t>
  </si>
  <si>
    <t>Industry</t>
  </si>
  <si>
    <t>메가코프 500 스테이지</t>
  </si>
  <si>
    <t>HP = 목표 DPS × 제한 시간 × 레이어 계수 · 점령 수입은 CPS %로 (교체 방식 유지)</t>
  </si>
  <si>
    <t>ID</t>
  </si>
  <si>
    <t>이름</t>
  </si>
  <si>
    <t>레이어</t>
  </si>
  <si>
    <t>HP</t>
  </si>
  <si>
    <t>최초 돌파 보상</t>
  </si>
  <si>
    <t>점령 수입
(CPS +%)</t>
  </si>
  <si>
    <t>NovaShop</t>
  </si>
  <si>
    <t>TechSphere</t>
  </si>
  <si>
    <t>AeroDynamics</t>
  </si>
  <si>
    <t>BioGene</t>
  </si>
  <si>
    <t>MediaWave</t>
  </si>
  <si>
    <t>CyberGuard</t>
  </si>
  <si>
    <t>HydroCorp</t>
  </si>
  <si>
    <t>TerraForm</t>
  </si>
  <si>
    <t>StellarBank</t>
  </si>
  <si>
    <t>OmniPharm</t>
  </si>
  <si>
    <t>QuantumNet</t>
  </si>
  <si>
    <t>GlobalLogi</t>
  </si>
  <si>
    <t>TitanMining</t>
  </si>
  <si>
    <t>DreamMaker</t>
  </si>
  <si>
    <t>EcoHarvest</t>
  </si>
  <si>
    <t>StarlightInn</t>
  </si>
  <si>
    <t>DataHub</t>
  </si>
  <si>
    <t>RailWorks</t>
  </si>
  <si>
    <t>AquaCult</t>
  </si>
  <si>
    <t>InfoScroll</t>
  </si>
  <si>
    <t>VaultKeepers</t>
  </si>
  <si>
    <t>SolarSail</t>
  </si>
  <si>
    <t>DroneFleet</t>
  </si>
  <si>
    <t>CreditUnion</t>
  </si>
  <si>
    <t>VitaPatch</t>
  </si>
  <si>
    <t>FiberLink</t>
  </si>
  <si>
    <t>RoadRunner</t>
  </si>
  <si>
    <t>DeepDrill</t>
  </si>
  <si>
    <t>GameArcade</t>
  </si>
  <si>
    <t>GreenThumb</t>
  </si>
  <si>
    <t>Sentinels</t>
  </si>
  <si>
    <t>LogicGate</t>
  </si>
  <si>
    <t>TeleportNow</t>
  </si>
  <si>
    <t>Plastifab</t>
  </si>
  <si>
    <t>PipeDream</t>
  </si>
  <si>
    <t>SecureCloud</t>
  </si>
  <si>
    <t>CircuitBoard</t>
  </si>
  <si>
    <t>CalmCenter</t>
  </si>
  <si>
    <t>Geothermal</t>
  </si>
  <si>
    <t>BorderTrade</t>
  </si>
  <si>
    <t>CrimsonArms</t>
  </si>
  <si>
    <t>DeepMinders</t>
  </si>
  <si>
    <t>ChronoShip</t>
  </si>
  <si>
    <t>ArcaneChem</t>
  </si>
  <si>
    <t>NexusCorp</t>
  </si>
  <si>
    <t>AuroraData</t>
  </si>
  <si>
    <t>VulcanForge</t>
  </si>
  <si>
    <t>SerenitySpa</t>
  </si>
  <si>
    <t>ApexEnergy</t>
  </si>
  <si>
    <t>ZenithMarket</t>
  </si>
  <si>
    <t>BlackMesa</t>
  </si>
  <si>
    <t>SkyBridge</t>
  </si>
  <si>
    <t>NovaVita</t>
  </si>
  <si>
    <t>ForgeMaster</t>
  </si>
  <si>
    <t>NeoGenesis</t>
  </si>
  <si>
    <t>StellarGrid</t>
  </si>
  <si>
    <t>EchoVault</t>
  </si>
  <si>
    <t>MindWeaver</t>
  </si>
  <si>
    <t>VoidRunner</t>
  </si>
  <si>
    <t>CrystalPeak</t>
  </si>
  <si>
    <t>IronCladSec</t>
  </si>
  <si>
    <t>CelestialHub</t>
  </si>
  <si>
    <t>EternityArts</t>
  </si>
  <si>
    <t>WarpDriveMfg</t>
  </si>
  <si>
    <t>SovereignBank</t>
  </si>
  <si>
    <t>OmegaCore</t>
  </si>
  <si>
    <t>ProjectX</t>
  </si>
  <si>
    <t>InfiniteLoop</t>
  </si>
  <si>
    <t>TheArchitects</t>
  </si>
  <si>
    <t>ElysiumFields</t>
  </si>
  <si>
    <t>GalaxialTrade</t>
  </si>
  <si>
    <t>StarFleetCmd</t>
  </si>
  <si>
    <t>CosmisVault</t>
  </si>
  <si>
    <t>VoidGate</t>
  </si>
  <si>
    <t>RealityShift</t>
  </si>
  <si>
    <t>PhoenixCorp</t>
  </si>
  <si>
    <t>HyperionArms</t>
  </si>
  <si>
    <t>AstralNet</t>
  </si>
  <si>
    <t>NexusPoint</t>
  </si>
  <si>
    <t>Singularity</t>
  </si>
  <si>
    <t>DataStream</t>
  </si>
  <si>
    <t>PrimeMatrix</t>
  </si>
  <si>
    <t>EternityLock</t>
  </si>
  <si>
    <t>TheCouncil</t>
  </si>
  <si>
    <t>GenesisCorp</t>
  </si>
  <si>
    <t>VoidHarvester</t>
  </si>
  <si>
    <t>ChronoShift</t>
  </si>
  <si>
    <t>DreamEngine</t>
  </si>
  <si>
    <t>ApexProtocol</t>
  </si>
  <si>
    <t>TheEnd</t>
  </si>
  <si>
    <t>WorldBuilder</t>
  </si>
  <si>
    <t>CosmicForge</t>
  </si>
  <si>
    <t>SilentWatch</t>
  </si>
  <si>
    <t>TrueReality</t>
  </si>
  <si>
    <t>TheSource</t>
  </si>
  <si>
    <t>UniversalMind</t>
  </si>
  <si>
    <t>NexusPrime</t>
  </si>
  <si>
    <t>AbsoluteZero</t>
  </si>
  <si>
    <t>TheCreator</t>
  </si>
  <si>
    <t>플레이어 레벨 1 ~ 100</t>
  </si>
  <si>
    <t>크레딧 100 = 경험치 1 (유지). 1회차 끝(약 72시간)에 Lv60 = 포맷 조건</t>
  </si>
  <si>
    <t>누적 경험치</t>
  </si>
  <si>
    <t>이번 레벨 필요</t>
  </si>
  <si>
    <t>레벨업 보상
(크레딧)</t>
  </si>
  <si>
    <t>DPS 레벨 계수</t>
  </si>
  <si>
    <t>해금</t>
  </si>
  <si>
    <t>ToolSlot 3</t>
  </si>
  <si>
    <t>ToolSlot 4</t>
  </si>
  <si>
    <t>ToolSlot 5</t>
  </si>
  <si>
    <t>ToolSlot 6</t>
  </si>
  <si>
    <t>Tool Slot 7</t>
  </si>
  <si>
    <t>악명 레벨이 오를 때마다 곱하는 값이 커진다 → 회차가 갈수록 이전 지점까지 빨리 돌아옴</t>
  </si>
  <si>
    <t>악명 레벨</t>
  </si>
  <si>
    <t>이번에 곱하는 값</t>
  </si>
  <si>
    <t>누적 배율</t>
  </si>
  <si>
    <t>로마 숫자</t>
  </si>
  <si>
    <t>-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</si>
  <si>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</si>
  <si>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</si>
  <si>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</si>
  <si>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</si>
  <si>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</si>
  <si>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</si>
  <si>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</si>
  <si>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</si>
  <si>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</si>
  <si>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</si>
  <si>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</si>
  <si>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</si>
  <si>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</si>
  <si>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</si>
  <si>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</si>
  <si>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악명 스킬 10종 × 10단계</t>
  </si>
  <si>
    <t>ADD = 하드웨어 레벨 +N (CPS · DPS 계수가 달라도 같은 의미) · 설명은 값과 일치</t>
  </si>
  <si>
    <t>효과</t>
  </si>
  <si>
    <t>단계</t>
  </si>
  <si>
    <t>비용 (포인트)</t>
  </si>
  <si>
    <t>설명</t>
  </si>
  <si>
    <t>레거시 커널</t>
  </si>
  <si>
    <t>CPU_ADD</t>
  </si>
  <si>
    <t>CPU 레벨 +1</t>
  </si>
  <si>
    <t>퀀텀 메모리</t>
  </si>
  <si>
    <t>RAM_ADD</t>
  </si>
  <si>
    <t>RAM 레벨 +1</t>
  </si>
  <si>
    <t>다크 회선</t>
  </si>
  <si>
    <t>NET_ADD</t>
  </si>
  <si>
    <t>NET 레벨 +1</t>
  </si>
  <si>
    <t>딥 오버클럭</t>
  </si>
  <si>
    <t>CPU_MUL</t>
  </si>
  <si>
    <t>CPU 효율 +3%</t>
  </si>
  <si>
    <t>뉴럴 압축</t>
  </si>
  <si>
    <t>RAM_MUL</t>
  </si>
  <si>
    <t>RAM 효율 +3%</t>
  </si>
  <si>
    <t>사이버 증폭</t>
  </si>
  <si>
    <t>NET_MUL</t>
  </si>
  <si>
    <t>NET 효율 +3%</t>
  </si>
  <si>
    <t>나노 마이닝</t>
  </si>
  <si>
    <t>CREDIT_MUL</t>
  </si>
  <si>
    <t>크레딧 획득량 +4%</t>
  </si>
  <si>
    <t>기가 흥정</t>
  </si>
  <si>
    <t>SHOP_DISCOUNT</t>
  </si>
  <si>
    <t>상점 비용 1% 할인</t>
  </si>
  <si>
    <t>테라 백도어</t>
  </si>
  <si>
    <t>BOSS_DMG</t>
  </si>
  <si>
    <t>보스 대상 피해 +3%</t>
  </si>
  <si>
    <t>페타 신분위조</t>
  </si>
  <si>
    <t>START_LV_ADD</t>
  </si>
  <si>
    <t>포맷 시 시작 레벨 +3</t>
  </si>
  <si>
    <t>히든 커널</t>
  </si>
  <si>
    <t>팬텀 메모리</t>
  </si>
  <si>
    <t>고스트 회선</t>
  </si>
  <si>
    <t>쉐도우 오버클럭</t>
  </si>
  <si>
    <t>루트 압축</t>
  </si>
  <si>
    <t>슈퍼 증폭</t>
  </si>
  <si>
    <t>하이퍼 마이닝</t>
  </si>
  <si>
    <t>울트라 흥정</t>
  </si>
  <si>
    <t>마스터 백도어</t>
  </si>
  <si>
    <t>프라임 신분위조</t>
  </si>
  <si>
    <t>무한 커널</t>
  </si>
  <si>
    <t>절대 메모리</t>
  </si>
  <si>
    <t>불멸 회선</t>
  </si>
  <si>
    <t>초월 오버클럭</t>
  </si>
  <si>
    <t>광속 압축</t>
  </si>
  <si>
    <t>심층 증폭</t>
  </si>
  <si>
    <t>보안 마이닝</t>
  </si>
  <si>
    <t>해킹 흥정</t>
  </si>
  <si>
    <t>악성 백도어</t>
  </si>
  <si>
    <t>감염된 신분위조</t>
  </si>
  <si>
    <t>한 종 합계 34 · 전체 340 포인트. 포인트 = 1 + (최고 클리어 ID - 7001) / 25 (1회차 약 7, 10회차 약 20) → 10회차까지 약 140 (40%)</t>
  </si>
  <si>
    <t>해킹 툴 100종</t>
  </si>
  <si>
    <t>효과 범위는 등급별 규칙 · 상점 가격 = 해금 티어의 예상 CPS × 등급별 시간 · 부품별 효율 합 상한 +100%</t>
  </si>
  <si>
    <t>등급</t>
  </si>
  <si>
    <t>획득</t>
  </si>
  <si>
    <t>해금 티어</t>
  </si>
  <si>
    <t>상점 가격</t>
  </si>
  <si>
    <t>녹슨 스크립트 v1</t>
  </si>
  <si>
    <t>일반</t>
  </si>
  <si>
    <t>CLICK_DMG_PER</t>
  </si>
  <si>
    <t>상점</t>
  </si>
  <si>
    <t>클릭 효율 +3%</t>
  </si>
  <si>
    <t>구형 쿨러 v2</t>
  </si>
  <si>
    <t>HW_CPU_EFFICIENCY</t>
  </si>
  <si>
    <t>보급형 메모리 v3</t>
  </si>
  <si>
    <t>HW_RAM_EFFICIENCY</t>
  </si>
  <si>
    <t>드랍</t>
  </si>
  <si>
    <t>표준 케이블 v4</t>
  </si>
  <si>
    <t>HW_NET_EFFICIENCY</t>
  </si>
  <si>
    <t>개량된 마이너 v5</t>
  </si>
  <si>
    <t>CREDIT_BONUS</t>
  </si>
  <si>
    <t>크레딧 획득량 +3%</t>
  </si>
  <si>
    <t>녹슨 스크립트 v6</t>
  </si>
  <si>
    <t>클릭 효율 +3.3%</t>
  </si>
  <si>
    <t>구형 쿨러 v7</t>
  </si>
  <si>
    <t>CPU 효율 +3.3%</t>
  </si>
  <si>
    <t>보급형 메모리 v8</t>
  </si>
  <si>
    <t>RAM 효율 +3.3%</t>
  </si>
  <si>
    <t>표준 케이블 v9</t>
  </si>
  <si>
    <t>NET 효율 +3.3%</t>
  </si>
  <si>
    <t>개량된 마이너 v10</t>
  </si>
  <si>
    <t>크레딧 획득량 +3.3%</t>
  </si>
  <si>
    <t>녹슨 스크립트 v11</t>
  </si>
  <si>
    <t>클릭 효율 +3.6%</t>
  </si>
  <si>
    <t>구형 쿨러 v12</t>
  </si>
  <si>
    <t>CPU 효율 +3.6%</t>
  </si>
  <si>
    <t>보급형 메모리 v13</t>
  </si>
  <si>
    <t>RAM 효율 +3.6%</t>
  </si>
  <si>
    <t>표준 케이블 v14</t>
  </si>
  <si>
    <t>NET 효율 +3.6%</t>
  </si>
  <si>
    <t>개량된 마이너 v15</t>
  </si>
  <si>
    <t>크레딧 획득량 +3.6%</t>
  </si>
  <si>
    <t>녹슨 스크립트 v16</t>
  </si>
  <si>
    <t>클릭 효율 +3.9%</t>
  </si>
  <si>
    <t>구형 쿨러 v17</t>
  </si>
  <si>
    <t>CPU 효율 +3.9%</t>
  </si>
  <si>
    <t>보급형 메모리 v18</t>
  </si>
  <si>
    <t>RAM 효율 +3.9%</t>
  </si>
  <si>
    <t>표준 케이블 v19</t>
  </si>
  <si>
    <t>NET 효율 +3.9%</t>
  </si>
  <si>
    <t>개량된 마이너 v20</t>
  </si>
  <si>
    <t>크레딧 획득량 +3.9%</t>
  </si>
  <si>
    <t>녹슨 스크립트 v21</t>
  </si>
  <si>
    <t>클릭 효율 +4.1%</t>
  </si>
  <si>
    <t>구형 쿨러 v22</t>
  </si>
  <si>
    <t>CPU 효율 +4.1%</t>
  </si>
  <si>
    <t>보급형 메모리 v23</t>
  </si>
  <si>
    <t>RAM 효율 +4.1%</t>
  </si>
  <si>
    <t>표준 케이블 v24</t>
  </si>
  <si>
    <t>NET 효율 +4.1%</t>
  </si>
  <si>
    <t>개량된 마이너 v25</t>
  </si>
  <si>
    <t>크레딧 획득량 +4.1%</t>
  </si>
  <si>
    <t>녹슨 스크립트 v26</t>
  </si>
  <si>
    <t>클릭 효율 +4.4%</t>
  </si>
  <si>
    <t>구형 쿨러 v27</t>
  </si>
  <si>
    <t>CPU 효율 +4.4%</t>
  </si>
  <si>
    <t>보급형 메모리 v28</t>
  </si>
  <si>
    <t>RAM 효율 +4.4%</t>
  </si>
  <si>
    <t>표준 케이블 v29</t>
  </si>
  <si>
    <t>NET 효율 +4.4%</t>
  </si>
  <si>
    <t>개량된 마이너 v30</t>
  </si>
  <si>
    <t>크레딧 획득량 +4.4%</t>
  </si>
  <si>
    <t>녹슨 스크립트 v31</t>
  </si>
  <si>
    <t>클릭 효율 +4.7%</t>
  </si>
  <si>
    <t>구형 쿨러 v32</t>
  </si>
  <si>
    <t>CPU 효율 +4.7%</t>
  </si>
  <si>
    <t>보급형 메모리 v33</t>
  </si>
  <si>
    <t>RAM 효율 +4.7%</t>
  </si>
  <si>
    <t>표준 케이블 v34</t>
  </si>
  <si>
    <t>NET 효율 +4.7%</t>
  </si>
  <si>
    <t>개량된 마이너 v35</t>
  </si>
  <si>
    <t>크레딧 획득량 +4.7%</t>
  </si>
  <si>
    <t>녹슨 스크립트 v36</t>
  </si>
  <si>
    <t>클릭 효율 +5%</t>
  </si>
  <si>
    <t>구형 쿨러 v37</t>
  </si>
  <si>
    <t>CPU 효율 +5%</t>
  </si>
  <si>
    <t>보급형 메모리 v38</t>
  </si>
  <si>
    <t>RAM 효율 +5%</t>
  </si>
  <si>
    <t>표준 케이블 v39</t>
  </si>
  <si>
    <t>NET 효율 +5%</t>
  </si>
  <si>
    <t>개량된 마이너 v40</t>
  </si>
  <si>
    <t>크레딧 획득량 +5%</t>
  </si>
  <si>
    <t>정밀 스크립트 v41</t>
  </si>
  <si>
    <t>희귀</t>
  </si>
  <si>
    <t>클릭 효율 +6%</t>
  </si>
  <si>
    <t>군용 쿨러 v42</t>
  </si>
  <si>
    <t>CPU 효율 +6%</t>
  </si>
  <si>
    <t>고성능 메모리 v43</t>
  </si>
  <si>
    <t>RAM 효율 +6%</t>
  </si>
  <si>
    <t>오버클럭 케이블 v44</t>
  </si>
  <si>
    <t>NET 효율 +6%</t>
  </si>
  <si>
    <t>해커의 마이너 v45</t>
  </si>
  <si>
    <t>크레딧 획득량 +6%</t>
  </si>
  <si>
    <t>정밀 스크립트 v46</t>
  </si>
  <si>
    <t>클릭 효율 +6.8%</t>
  </si>
  <si>
    <t>군용 쿨러 v47</t>
  </si>
  <si>
    <t>CPU 효율 +6.8%</t>
  </si>
  <si>
    <t>고성능 메모리 v48</t>
  </si>
  <si>
    <t>RAM 효율 +6.8%</t>
  </si>
  <si>
    <t>오버클럭 케이블 v49</t>
  </si>
  <si>
    <t>NET 효율 +6.8%</t>
  </si>
  <si>
    <t>해커의 마이너 v50</t>
  </si>
  <si>
    <t>크레딧 획득량 +6.8%</t>
  </si>
  <si>
    <t>정밀 스크립트 v51</t>
  </si>
  <si>
    <t>클릭 효율 +7.6%</t>
  </si>
  <si>
    <t>군용 쿨러 v52</t>
  </si>
  <si>
    <t>CPU 효율 +7.6%</t>
  </si>
  <si>
    <t>고성능 메모리 v53</t>
  </si>
  <si>
    <t>RAM 효율 +7.6%</t>
  </si>
  <si>
    <t>오버클럭 케이블 v54</t>
  </si>
  <si>
    <t>NET 효율 +7.6%</t>
  </si>
  <si>
    <t>해커의 마이너 v55</t>
  </si>
  <si>
    <t>크레딧 획득량 +7.6%</t>
  </si>
  <si>
    <t>정밀 스크립트 v56</t>
  </si>
  <si>
    <t>클릭 효율 +8.4%</t>
  </si>
  <si>
    <t>군용 쿨러 v57</t>
  </si>
  <si>
    <t>CPU 효율 +8.4%</t>
  </si>
  <si>
    <t>고성능 메모리 v58</t>
  </si>
  <si>
    <t>RAM 효율 +8.4%</t>
  </si>
  <si>
    <t>오버클럭 케이블 v59</t>
  </si>
  <si>
    <t>NET 효율 +8.4%</t>
  </si>
  <si>
    <t>해커의 마이너 v60</t>
  </si>
  <si>
    <t>크레딧 획득량 +8.4%</t>
  </si>
  <si>
    <t>정밀 스크립트 v61</t>
  </si>
  <si>
    <t>클릭 효율 +9.2%</t>
  </si>
  <si>
    <t>군용 쿨러 v62</t>
  </si>
  <si>
    <t>CPU 효율 +9.2%</t>
  </si>
  <si>
    <t>고성능 메모리 v63</t>
  </si>
  <si>
    <t>RAM 효율 +9.2%</t>
  </si>
  <si>
    <t>오버클럭 케이블 v64</t>
  </si>
  <si>
    <t>NET 효율 +9.2%</t>
  </si>
  <si>
    <t>해커의 마이너 v65</t>
  </si>
  <si>
    <t>크레딧 획득량 +9.2%</t>
  </si>
  <si>
    <t>정밀 스크립트 v66</t>
  </si>
  <si>
    <t>클릭 효율 +10%</t>
  </si>
  <si>
    <t>군용 쿨러 v67</t>
  </si>
  <si>
    <t>CPU 효율 +10%</t>
  </si>
  <si>
    <t>고성능 메모리 v68</t>
  </si>
  <si>
    <t>RAM 효율 +10%</t>
  </si>
  <si>
    <t>오버클럭 케이블 v69</t>
  </si>
  <si>
    <t>NET 효율 +10%</t>
  </si>
  <si>
    <t>해커의 마이너 v70</t>
  </si>
  <si>
    <t>크레딧 획득량 +10%</t>
  </si>
  <si>
    <t>프로토타입 스크립트 v71</t>
  </si>
  <si>
    <t>영웅</t>
  </si>
  <si>
    <t>클릭 효율 +12%</t>
  </si>
  <si>
    <t>양자 쿨러 v72</t>
  </si>
  <si>
    <t>CPU 효율 +12%</t>
  </si>
  <si>
    <t>나노 메모리 v73</t>
  </si>
  <si>
    <t>RAM 효율 +12%</t>
  </si>
  <si>
    <t>퓨전 케이블 v74</t>
  </si>
  <si>
    <t>NET 효율 +12%</t>
  </si>
  <si>
    <t>최첨단 마이너 v75</t>
  </si>
  <si>
    <t>크레딧 획득량 +12%</t>
  </si>
  <si>
    <t>프로토타입 스크립트 v76</t>
  </si>
  <si>
    <t>클릭 효율 +14%</t>
  </si>
  <si>
    <t>양자 쿨러 v77</t>
  </si>
  <si>
    <t>CPU 효율 +14%</t>
  </si>
  <si>
    <t>나노 메모리 v78</t>
  </si>
  <si>
    <t>RAM 효율 +14%</t>
  </si>
  <si>
    <t>퓨전 케이블 v79</t>
  </si>
  <si>
    <t>NET 효율 +14%</t>
  </si>
  <si>
    <t>최첨단 마이너 v80</t>
  </si>
  <si>
    <t>크레딧 획득량 +14%</t>
  </si>
  <si>
    <t>프로토타입 스크립트 v81</t>
  </si>
  <si>
    <t>클릭 효율 +16%</t>
  </si>
  <si>
    <t>양자 쿨러 v82</t>
  </si>
  <si>
    <t>CPU 효율 +16%</t>
  </si>
  <si>
    <t>나노 메모리 v83</t>
  </si>
  <si>
    <t>RAM 효율 +16%</t>
  </si>
  <si>
    <t>퓨전 케이블 v84</t>
  </si>
  <si>
    <t>NET 효율 +16%</t>
  </si>
  <si>
    <t>최첨단 마이너 v85</t>
  </si>
  <si>
    <t>크레딧 획득량 +16%</t>
  </si>
  <si>
    <t>프로토타입 스크립트 v86</t>
  </si>
  <si>
    <t>클릭 효율 +18%</t>
  </si>
  <si>
    <t>양자 쿨러 v87</t>
  </si>
  <si>
    <t>CPU 효율 +18%</t>
  </si>
  <si>
    <t>나노 메모리 v88</t>
  </si>
  <si>
    <t>RAM 효율 +18%</t>
  </si>
  <si>
    <t>퓨전 케이블 v89</t>
  </si>
  <si>
    <t>NET 효율 +18%</t>
  </si>
  <si>
    <t>최첨단 마이너 v90</t>
  </si>
  <si>
    <t>크레딧 획득량 +18%</t>
  </si>
  <si>
    <t>[고대] 스크립트 v91</t>
  </si>
  <si>
    <t>전설</t>
  </si>
  <si>
    <t>클릭 효율 +25%</t>
  </si>
  <si>
    <t>[외계] 쿨러 v92</t>
  </si>
  <si>
    <t>CPU 효율 +25%</t>
  </si>
  <si>
    <t>[절대자] 메모리 v93</t>
  </si>
  <si>
    <t>RAM 효율 +25%</t>
  </si>
  <si>
    <t>[관리자] 케이블 v94</t>
  </si>
  <si>
    <t>NET 효율 +25%</t>
  </si>
  <si>
    <t>[시스템] 마이너 v95</t>
  </si>
  <si>
    <t>크레딧 획득량 +25%</t>
  </si>
  <si>
    <t>[고대] 스크립트 v96</t>
  </si>
  <si>
    <t>클릭 효율 +35%</t>
  </si>
  <si>
    <t>[외계] 쿨러 v97</t>
  </si>
  <si>
    <t>CPU 효율 +35%</t>
  </si>
  <si>
    <t>[절대자] 메모리 v98</t>
  </si>
  <si>
    <t>RAM 효율 +35%</t>
  </si>
  <si>
    <t>[관리자] 케이블 v99</t>
  </si>
  <si>
    <t>NET 효율 +35%</t>
  </si>
  <si>
    <t>[시스템] 마이너 v100</t>
  </si>
  <si>
    <t>크레딧 획득량 +35%</t>
  </si>
  <si>
    <t>일일 던전 (하루 3회)</t>
  </si>
  <si>
    <t>필요 위협도 = 기준 티어 보스의 목표 DPS · 크레딧 보상 = 그 티어 예상 CPS × 분 · 드랍률 유지</t>
  </si>
  <si>
    <t>종류</t>
  </si>
  <si>
    <t>난이도</t>
  </si>
  <si>
    <t>기준 티어</t>
  </si>
  <si>
    <t>필요 위협도</t>
  </si>
  <si>
    <t>크레딧 보상</t>
  </si>
  <si>
    <t>일반 %</t>
  </si>
  <si>
    <t>희귀 %</t>
  </si>
  <si>
    <t>영웅 %</t>
  </si>
  <si>
    <t>전설 %</t>
  </si>
  <si>
    <t>크레딧</t>
  </si>
  <si>
    <t>쉬움</t>
  </si>
  <si>
    <t>보통</t>
  </si>
  <si>
    <t>어려움</t>
  </si>
  <si>
    <t>극악</t>
  </si>
  <si>
    <t>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</si>
</sst>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0.0000"/>
    <numFmt numFmtId="178" formatCode="0.0%"/>
    <numFmt numFmtId="179" formatCode="#,##0.0"/>
  </numFmts>
  <fonts count="11">
    <font>
      <sz val="11"/>
      <color theme="1"/>
      <name val="맑은 고딕"/>
      <family val="2"/>
      <scheme val="minor"/>
    </font>
    <font>
      <b/>
      <sz val="16"/>
      <color rgb="FF181826"/>
      <name val="맑은 고딕"/>
      <family val="2"/>
      <charset val="129"/>
    </font>
    <font>
      <sz val="10"/>
      <color rgb="FF6B6B7B"/>
      <name val="맑은 고딕"/>
      <family val="2"/>
      <charset val="129"/>
    </font>
    <font>
      <b/>
      <sz val="12"/>
      <color rgb="FFE0218A"/>
      <name val="맑은 고딕"/>
      <family val="2"/>
      <charset val="129"/>
    </font>
    <font>
      <sz val="10"/>
      <name val="맑은 고딕"/>
      <family val="2"/>
      <charset val="129"/>
    </font>
    <font>
      <b/>
      <sz val="10"/>
      <name val="맑은 고딕"/>
      <family val="2"/>
      <charset val="129"/>
    </font>
    <font>
      <sz val="9"/>
      <color rgb="FF6B6B7B"/>
      <name val="맑은 고딕"/>
      <family val="2"/>
      <charset val="129"/>
    </font>
    <font>
      <b/>
      <sz val="10"/>
      <color rgb="FFFFFFFF"/>
      <name val="맑은 고딕"/>
      <family val="2"/>
      <charset val="129"/>
    </font>
    <font>
      <sz val="10"/>
      <color rgb="FF181826"/>
      <name val="맑은 고딕"/>
      <family val="2"/>
      <charset val="129"/>
    </font>
    <font>
      <b/>
      <sz val="10"/>
      <color rgb="FFE0218A"/>
      <name val="맑은 고딕"/>
      <family val="2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26263A"/>
      </patternFill>
    </fill>
    <fill>
      <patternFill patternType="solid">
        <fgColor rgb="FFF6F6F9"/>
      </patternFill>
    </fill>
  </fills>
  <borders count="4">
    <border>
      <left/>
      <right/>
      <top/>
      <bottom/>
      <diagonal/>
    </border>
    <border>
      <left style="thin">
        <color rgb="FFDADAE3"/>
      </left>
      <right style="thin">
        <color rgb="FFDADAE3"/>
      </right>
      <top style="thin">
        <color rgb="FFDADAE3"/>
      </top>
      <bottom style="thin">
        <color rgb="FFDADAE3"/>
      </bottom>
      <diagonal/>
    </border>
    <border>
      <left/>
      <right/>
      <top style="thin">
        <color rgb="FFDADAE3"/>
      </top>
      <bottom style="thin">
        <color rgb="FFDADAE3"/>
      </bottom>
      <diagonal/>
    </border>
    <border>
      <left/>
      <right style="thin">
        <color rgb="FFDADAE3"/>
      </right>
      <top style="thin">
        <color rgb="FFDADAE3"/>
      </top>
      <bottom style="thin">
        <color rgb="FFDADAE3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4" borderId="1" xfId="0" applyFont="1" applyFill="1" applyBorder="1"/>
    <xf numFmtId="3" fontId="8" fillId="0" borderId="1" xfId="0" applyNumberFormat="1" applyFont="1" applyBorder="1"/>
    <xf numFmtId="3" fontId="8" fillId="4" borderId="1" xfId="0" applyNumberFormat="1" applyFont="1" applyFill="1" applyBorder="1"/>
    <xf numFmtId="179" fontId="8" fillId="0" borderId="1" xfId="0" applyNumberFormat="1" applyFont="1" applyBorder="1"/>
    <xf numFmtId="179" fontId="8" fillId="4" borderId="1" xfId="0" applyNumberFormat="1" applyFont="1" applyFill="1" applyBorder="1"/>
    <xf numFmtId="178" fontId="8" fillId="0" borderId="1" xfId="0" applyNumberFormat="1" applyFont="1" applyBorder="1"/>
    <xf numFmtId="178" fontId="8" fillId="4" borderId="1" xfId="0" applyNumberFormat="1" applyFont="1" applyFill="1" applyBorder="1"/>
    <xf numFmtId="0" fontId="6" fillId="0" borderId="0" xfId="0" applyFont="1"/>
    <xf numFmtId="0" fontId="4" fillId="0" borderId="0" xfId="0" applyFont="1"/>
    <xf numFmtId="3" fontId="5" fillId="2" borderId="1" xfId="0" applyNumberFormat="1" applyFont="1" applyFill="1" applyBorder="1"/>
    <xf numFmtId="4" fontId="5" fillId="2" borderId="1" xfId="0" applyNumberFormat="1" applyFont="1" applyFill="1" applyBorder="1"/>
    <xf numFmtId="176" fontId="5" fillId="2" borderId="1" xfId="0" applyNumberFormat="1" applyFont="1" applyFill="1" applyBorder="1"/>
    <xf numFmtId="177" fontId="5" fillId="2" borderId="1" xfId="0" applyNumberFormat="1" applyFont="1" applyFill="1" applyBorder="1"/>
    <xf numFmtId="178" fontId="5" fillId="2" borderId="1" xfId="0" applyNumberFormat="1" applyFont="1" applyFill="1" applyBorder="1"/>
    <xf numFmtId="4" fontId="8" fillId="0" borderId="1" xfId="0" applyNumberFormat="1" applyFont="1" applyBorder="1"/>
    <xf numFmtId="4" fontId="8" fillId="4" borderId="1" xfId="0" applyNumberFormat="1" applyFont="1" applyFill="1" applyBorder="1"/>
    <xf numFmtId="2" fontId="8" fillId="0" borderId="1" xfId="0" applyNumberFormat="1" applyFont="1" applyBorder="1"/>
    <xf numFmtId="2" fontId="8" fillId="4" borderId="1" xfId="0" applyNumberFormat="1" applyFont="1" applyFill="1" applyBorder="1"/>
    <xf numFmtId="9" fontId="8" fillId="0" borderId="1" xfId="0" applyNumberFormat="1" applyFont="1" applyBorder="1"/>
    <xf numFmtId="9" fontId="8" fillId="4" borderId="1" xfId="0" applyNumberFormat="1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9" fillId="4" borderId="1" xfId="0" applyFont="1" applyFill="1" applyBorder="1"/>
    <xf numFmtId="0" fontId="9" fillId="0" borderId="1" xfId="0" applyFont="1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ko-KR" altLang="en-US"/>
              <a:t>회차별 도달 티어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'00_요약'!$B$36</c:f>
              <c:strCache>
                <c:ptCount val="1"/>
                <c:pt idx="0">
                  <c:v>끝 티어</c:v>
                </c:pt>
              </c:strCache>
            </c:strRef>
          </c:tx>
          <c:spPr>
            <a:solidFill>
              <a:srgbClr val="E0218A"/>
            </a:solidFill>
            <a:ln>
              <a:prstDash val="solid"/>
            </a:ln>
          </c:spPr>
          <c:invertIfNegative val="1"/>
          <c:cat>
            <c:numRef>
              <c:f>'00_요약'!$A$37:$A$46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'00_요약'!$B$37:$B$46</c:f>
              <c:numCache>
                <c:formatCode>General</c:formatCode>
                <c:ptCount val="10"/>
                <c:pt idx="0">
                  <c:v>30</c:v>
                </c:pt>
                <c:pt idx="1">
                  <c:v>39</c:v>
                </c:pt>
                <c:pt idx="2">
                  <c:v>48</c:v>
                </c:pt>
                <c:pt idx="3">
                  <c:v>56</c:v>
                </c:pt>
                <c:pt idx="4">
                  <c:v>64</c:v>
                </c:pt>
                <c:pt idx="5">
                  <c:v>72</c:v>
                </c:pt>
                <c:pt idx="6">
                  <c:v>79</c:v>
                </c:pt>
                <c:pt idx="7">
                  <c:v>87</c:v>
                </c:pt>
                <c:pt idx="8">
                  <c:v>94</c:v>
                </c:pt>
                <c:pt idx="9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DBC-3F4D-90E2-51521FBF3755}"/>
            </c:ext>
          </c:extLst>
        </c:ser>
        <c:ser>
          <c:idx val="1"/>
          <c:order val="1"/>
          <c:tx>
            <c:strRef>
              <c:f>'00_요약'!$C$36</c:f>
              <c:strCache>
                <c:ptCount val="1"/>
                <c:pt idx="0">
                  <c:v>목표 티어</c:v>
                </c:pt>
              </c:strCache>
            </c:strRef>
          </c:tx>
          <c:spPr>
            <a:solidFill>
              <a:srgbClr val="C9C9D6"/>
            </a:solidFill>
            <a:ln>
              <a:prstDash val="solid"/>
            </a:ln>
          </c:spPr>
          <c:invertIfNegative val="1"/>
          <c:cat>
            <c:numRef>
              <c:f>'00_요약'!$A$37:$A$46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'00_요약'!$C$37:$C$46</c:f>
              <c:numCache>
                <c:formatCode>General</c:formatCode>
                <c:ptCount val="10"/>
                <c:pt idx="0">
                  <c:v>30</c:v>
                </c:pt>
                <c:pt idx="1">
                  <c:v>38</c:v>
                </c:pt>
                <c:pt idx="2">
                  <c:v>46</c:v>
                </c:pt>
                <c:pt idx="3">
                  <c:v>53</c:v>
                </c:pt>
                <c:pt idx="4">
                  <c:v>61</c:v>
                </c:pt>
                <c:pt idx="5">
                  <c:v>69</c:v>
                </c:pt>
                <c:pt idx="6">
                  <c:v>77</c:v>
                </c:pt>
                <c:pt idx="7">
                  <c:v>84</c:v>
                </c:pt>
                <c:pt idx="8">
                  <c:v>92</c:v>
                </c:pt>
                <c:pt idx="9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DBC-3F4D-90E2-51521FBF3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티어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ko-KR" altLang="en-US"/>
              <a:t>이전 최고 지점까지 복귀 시간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'00_요약'!$D$36</c:f>
              <c:strCache>
                <c:ptCount val="1"/>
                <c:pt idx="0">
                  <c:v>이전 최고 복귀 (시간)</c:v>
                </c:pt>
              </c:strCache>
            </c:strRef>
          </c:tx>
          <c:spPr>
            <a:solidFill>
              <a:srgbClr val="7A4FD6"/>
            </a:solidFill>
            <a:ln>
              <a:prstDash val="solid"/>
            </a:ln>
          </c:spPr>
          <c:invertIfNegative val="1"/>
          <c:cat>
            <c:numRef>
              <c:f>'00_요약'!$A$37:$A$46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'00_요약'!$D$37:$D$46</c:f>
              <c:numCache>
                <c:formatCode>General</c:formatCode>
                <c:ptCount val="10"/>
                <c:pt idx="1">
                  <c:v>48</c:v>
                </c:pt>
                <c:pt idx="2">
                  <c:v>36</c:v>
                </c:pt>
                <c:pt idx="3">
                  <c:v>36</c:v>
                </c:pt>
                <c:pt idx="4">
                  <c:v>24</c:v>
                </c:pt>
                <c:pt idx="5">
                  <c:v>24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82E-E04E-B03D-C16219738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시간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 altLang="ko-KR"/>
              <a:t>1</a:t>
            </a:r>
            <a:r>
              <a:rPr lang="ko-KR" altLang="en-US"/>
              <a:t>회차 진행 </a:t>
            </a:r>
            <a:r>
              <a:rPr lang="en-US" altLang="ko-KR"/>
              <a:t>(</a:t>
            </a:r>
            <a:r>
              <a:rPr lang="ko-KR" altLang="en-US"/>
              <a:t>티어 </a:t>
            </a:r>
            <a:r>
              <a:rPr lang="en-US" altLang="ko-KR"/>
              <a:t>· </a:t>
            </a:r>
            <a:r>
              <a:rPr lang="ko-KR" altLang="en-US"/>
              <a:t>레벨</a:t>
            </a:r>
            <a:r>
              <a:rPr lang="en-US" altLang="ko-KR"/>
              <a:t>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'00_요약'!$B$26</c:f>
              <c:strCache>
                <c:ptCount val="1"/>
                <c:pt idx="0">
                  <c:v>티어</c:v>
                </c:pt>
              </c:strCache>
            </c:strRef>
          </c:tx>
          <c:spPr>
            <a:ln>
              <a:solidFill>
                <a:srgbClr val="E0218A"/>
              </a:solidFill>
              <a:prstDash val="solid"/>
            </a:ln>
          </c:spPr>
          <c:marker>
            <c:symbol val="none"/>
          </c:marker>
          <c:cat>
            <c:numRef>
              <c:f>'00_요약'!$A$27:$A$33</c:f>
              <c:numCache>
                <c:formatCode>General</c:formatCode>
                <c:ptCount val="7"/>
                <c:pt idx="0">
                  <c:v>0.3</c:v>
                </c:pt>
                <c:pt idx="1">
                  <c:v>12.3</c:v>
                </c:pt>
                <c:pt idx="2">
                  <c:v>24.3</c:v>
                </c:pt>
                <c:pt idx="3">
                  <c:v>36.299999999999997</c:v>
                </c:pt>
                <c:pt idx="4">
                  <c:v>48.3</c:v>
                </c:pt>
                <c:pt idx="5">
                  <c:v>60.3</c:v>
                </c:pt>
                <c:pt idx="6">
                  <c:v>72.3</c:v>
                </c:pt>
              </c:numCache>
            </c:numRef>
          </c:cat>
          <c:val>
            <c:numRef>
              <c:f>'00_요약'!$B$27:$B$33</c:f>
              <c:numCache>
                <c:formatCode>General</c:formatCode>
                <c:ptCount val="7"/>
                <c:pt idx="0">
                  <c:v>5</c:v>
                </c:pt>
                <c:pt idx="1">
                  <c:v>12</c:v>
                </c:pt>
                <c:pt idx="2">
                  <c:v>18</c:v>
                </c:pt>
                <c:pt idx="3">
                  <c:v>22</c:v>
                </c:pt>
                <c:pt idx="4">
                  <c:v>25</c:v>
                </c:pt>
                <c:pt idx="5">
                  <c:v>28</c:v>
                </c:pt>
                <c:pt idx="6">
                  <c:v>30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90E-E24A-8CBB-C05377A72EE7}"/>
            </c:ext>
          </c:extLst>
        </c:ser>
        <c:ser>
          <c:idx val="1"/>
          <c:order val="1"/>
          <c:tx>
            <c:strRef>
              <c:f>'00_요약'!$C$26</c:f>
              <c:strCache>
                <c:ptCount val="1"/>
                <c:pt idx="0">
                  <c:v>레벨</c:v>
                </c:pt>
              </c:strCache>
            </c:strRef>
          </c:tx>
          <c:spPr>
            <a:ln>
              <a:solidFill>
                <a:srgbClr val="7A4FD6"/>
              </a:solidFill>
              <a:prstDash val="solid"/>
            </a:ln>
          </c:spPr>
          <c:marker>
            <c:symbol val="none"/>
          </c:marker>
          <c:cat>
            <c:numRef>
              <c:f>'00_요약'!$A$27:$A$33</c:f>
              <c:numCache>
                <c:formatCode>General</c:formatCode>
                <c:ptCount val="7"/>
                <c:pt idx="0">
                  <c:v>0.3</c:v>
                </c:pt>
                <c:pt idx="1">
                  <c:v>12.3</c:v>
                </c:pt>
                <c:pt idx="2">
                  <c:v>24.3</c:v>
                </c:pt>
                <c:pt idx="3">
                  <c:v>36.299999999999997</c:v>
                </c:pt>
                <c:pt idx="4">
                  <c:v>48.3</c:v>
                </c:pt>
                <c:pt idx="5">
                  <c:v>60.3</c:v>
                </c:pt>
                <c:pt idx="6">
                  <c:v>72.3</c:v>
                </c:pt>
              </c:numCache>
            </c:numRef>
          </c:cat>
          <c:val>
            <c:numRef>
              <c:f>'00_요약'!$C$27:$C$33</c:f>
              <c:numCache>
                <c:formatCode>General</c:formatCode>
                <c:ptCount val="7"/>
                <c:pt idx="0">
                  <c:v>12</c:v>
                </c:pt>
                <c:pt idx="1">
                  <c:v>30</c:v>
                </c:pt>
                <c:pt idx="2">
                  <c:v>40</c:v>
                </c:pt>
                <c:pt idx="3">
                  <c:v>47</c:v>
                </c:pt>
                <c:pt idx="4">
                  <c:v>53</c:v>
                </c:pt>
                <c:pt idx="5">
                  <c:v>57</c:v>
                </c:pt>
                <c:pt idx="6">
                  <c:v>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90E-E24A-8CBB-C05377A72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ko-KR" altLang="en-US"/>
              <a:t>티어별 보스 </a:t>
            </a:r>
            <a:r>
              <a:rPr lang="en"/>
              <a:t>HP (</a:t>
            </a:r>
            <a:r>
              <a:rPr lang="ko-KR" altLang="en-US"/>
              <a:t>로그 축</a:t>
            </a:r>
            <a:r>
              <a:rPr lang="en-US" altLang="ko-KR"/>
              <a:t>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'03_티어곡선'!$D$4</c:f>
              <c:strCache>
                <c:ptCount val="1"/>
                <c:pt idx="0">
                  <c:v>보스 HP
(레이어 5)</c:v>
                </c:pt>
              </c:strCache>
            </c:strRef>
          </c:tx>
          <c:spPr>
            <a:ln>
              <a:solidFill>
                <a:srgbClr val="E0218A"/>
              </a:solidFill>
              <a:prstDash val="solid"/>
            </a:ln>
          </c:spPr>
          <c:marker>
            <c:symbol val="none"/>
          </c:marker>
          <c:cat>
            <c:numRef>
              <c:f>'03_티어곡선'!$A$5:$A$104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'03_티어곡선'!$D$5:$D$104</c:f>
              <c:numCache>
                <c:formatCode>#,##0</c:formatCode>
                <c:ptCount val="100"/>
                <c:pt idx="0">
                  <c:v>6000</c:v>
                </c:pt>
                <c:pt idx="1">
                  <c:v>9580</c:v>
                </c:pt>
                <c:pt idx="2">
                  <c:v>15300</c:v>
                </c:pt>
                <c:pt idx="3">
                  <c:v>24440</c:v>
                </c:pt>
                <c:pt idx="4">
                  <c:v>39040</c:v>
                </c:pt>
                <c:pt idx="5">
                  <c:v>62340</c:v>
                </c:pt>
                <c:pt idx="6">
                  <c:v>95340</c:v>
                </c:pt>
                <c:pt idx="7">
                  <c:v>145760</c:v>
                </c:pt>
                <c:pt idx="8">
                  <c:v>222880</c:v>
                </c:pt>
                <c:pt idx="9">
                  <c:v>340780</c:v>
                </c:pt>
                <c:pt idx="10">
                  <c:v>521040</c:v>
                </c:pt>
                <c:pt idx="11">
                  <c:v>796680</c:v>
                </c:pt>
                <c:pt idx="12">
                  <c:v>1218140</c:v>
                </c:pt>
                <c:pt idx="13">
                  <c:v>1526720</c:v>
                </c:pt>
                <c:pt idx="14">
                  <c:v>1913440</c:v>
                </c:pt>
                <c:pt idx="15">
                  <c:v>2398140</c:v>
                </c:pt>
                <c:pt idx="16">
                  <c:v>3005600</c:v>
                </c:pt>
                <c:pt idx="17">
                  <c:v>3766960</c:v>
                </c:pt>
                <c:pt idx="18">
                  <c:v>4350820</c:v>
                </c:pt>
                <c:pt idx="19">
                  <c:v>5025180</c:v>
                </c:pt>
                <c:pt idx="20">
                  <c:v>5804080</c:v>
                </c:pt>
                <c:pt idx="21">
                  <c:v>6703680</c:v>
                </c:pt>
                <c:pt idx="22">
                  <c:v>7638120</c:v>
                </c:pt>
                <c:pt idx="23">
                  <c:v>8702800</c:v>
                </c:pt>
                <c:pt idx="24">
                  <c:v>9915880</c:v>
                </c:pt>
                <c:pt idx="25">
                  <c:v>10806480</c:v>
                </c:pt>
                <c:pt idx="26">
                  <c:v>11777080</c:v>
                </c:pt>
                <c:pt idx="27">
                  <c:v>12834840</c:v>
                </c:pt>
                <c:pt idx="28">
                  <c:v>14196120</c:v>
                </c:pt>
                <c:pt idx="29">
                  <c:v>15701760</c:v>
                </c:pt>
                <c:pt idx="30">
                  <c:v>16486848</c:v>
                </c:pt>
                <c:pt idx="31">
                  <c:v>17351006.13792</c:v>
                </c:pt>
                <c:pt idx="32">
                  <c:v>18302458.180625744</c:v>
                </c:pt>
                <c:pt idx="33">
                  <c:v>19350487.616007868</c:v>
                </c:pt>
                <c:pt idx="34">
                  <c:v>20505583.590285264</c:v>
                </c:pt>
                <c:pt idx="35">
                  <c:v>21779609.296966814</c:v>
                </c:pt>
                <c:pt idx="36">
                  <c:v>23185996.497576624</c:v>
                </c:pt>
                <c:pt idx="37">
                  <c:v>24739970.503415935</c:v>
                </c:pt>
                <c:pt idx="38">
                  <c:v>26458810.717804726</c:v>
                </c:pt>
                <c:pt idx="39">
                  <c:v>28362152.753266875</c:v>
                </c:pt>
                <c:pt idx="40">
                  <c:v>30472339.226771496</c:v>
                </c:pt>
                <c:pt idx="41">
                  <c:v>32814827.633192375</c:v>
                </c:pt>
                <c:pt idx="42">
                  <c:v>35418665.244671687</c:v>
                </c:pt>
                <c:pt idx="43">
                  <c:v>38317042.832552396</c:v>
                </c:pt>
                <c:pt idx="44">
                  <c:v>41547941.220832095</c:v>
                </c:pt>
                <c:pt idx="45">
                  <c:v>45154887.330843426</c:v>
                </c:pt>
                <c:pt idx="46">
                  <c:v>49187839.557526842</c:v>
                </c:pt>
                <c:pt idx="47">
                  <c:v>53704226.139644347</c:v>
                </c:pt>
                <c:pt idx="48">
                  <c:v>58770164.785531826</c:v>
                </c:pt>
                <c:pt idx="49">
                  <c:v>64461897.358605228</c:v>
                </c:pt>
                <c:pt idx="50">
                  <c:v>70867480.116069749</c:v>
                </c:pt>
                <c:pt idx="51">
                  <c:v>78088778.079179108</c:v>
                </c:pt>
                <c:pt idx="52">
                  <c:v>86243821.899570197</c:v>
                </c:pt>
                <c:pt idx="53">
                  <c:v>95469597.449226663</c:v>
                </c:pt>
                <c:pt idx="54">
                  <c:v>105925352.76371239</c:v>
                </c:pt>
                <c:pt idx="55">
                  <c:v>117796524.47913067</c:v>
                </c:pt>
                <c:pt idx="56">
                  <c:v>131299407.22594893</c:v>
                </c:pt>
                <c:pt idx="57">
                  <c:v>146686715.44654918</c:v>
                </c:pt>
                <c:pt idx="58">
                  <c:v>164254218.8641215</c:v>
                </c:pt>
                <c:pt idx="59">
                  <c:v>184348671.68233812</c:v>
                </c:pt>
                <c:pt idx="60">
                  <c:v>207377303.19455606</c:v>
                </c:pt>
                <c:pt idx="61">
                  <c:v>233819195.88792503</c:v>
                </c:pt>
                <c:pt idx="62">
                  <c:v>264238948.90709245</c:v>
                </c:pt>
                <c:pt idx="63">
                  <c:v>299303113.09403485</c:v>
                </c:pt>
                <c:pt idx="64">
                  <c:v>339799992.74224514</c:v>
                </c:pt>
                <c:pt idx="65">
                  <c:v>386663543.69633818</c:v>
                </c:pt>
                <c:pt idx="66">
                  <c:v>441002263.75912631</c:v>
                </c:pt>
                <c:pt idx="67">
                  <c:v>504134177.40265137</c:v>
                </c:pt>
                <c:pt idx="68">
                  <c:v>577629272.40410304</c:v>
                </c:pt>
                <c:pt idx="69">
                  <c:v>663361063.68874061</c:v>
                </c:pt>
                <c:pt idx="70">
                  <c:v>763569355.05439305</c:v>
                </c:pt>
                <c:pt idx="71">
                  <c:v>880936762.39691329</c:v>
                </c:pt>
                <c:pt idx="72">
                  <c:v>1018682177.6254153</c:v>
                </c:pt>
                <c:pt idx="73">
                  <c:v>1180675122.4156079</c:v>
                </c:pt>
                <c:pt idx="74">
                  <c:v>1371575905.6085811</c:v>
                </c:pt>
                <c:pt idx="75">
                  <c:v>1597007708.6551974</c:v>
                </c:pt>
                <c:pt idx="76">
                  <c:v>1863768245.2575083</c:v>
                </c:pt>
                <c:pt idx="77">
                  <c:v>2180090557.4386449</c:v>
                </c:pt>
                <c:pt idx="78">
                  <c:v>2555964926.9074306</c:v>
                </c:pt>
                <c:pt idx="79">
                  <c:v>3003536933.6682358</c:v>
                </c:pt>
                <c:pt idx="80">
                  <c:v>3537600557.4954643</c:v>
                </c:pt>
                <c:pt idx="81">
                  <c:v>4176210115.6495514</c:v>
                </c:pt>
                <c:pt idx="82">
                  <c:v>4941441049.4012299</c:v>
                </c:pt>
                <c:pt idx="83">
                  <c:v>5860337482.5846767</c:v>
                </c:pt>
                <c:pt idx="84">
                  <c:v>6966094554.8263702</c:v>
                </c:pt>
                <c:pt idx="85">
                  <c:v>8299536397.0109768</c:v>
                </c:pt>
                <c:pt idx="86">
                  <c:v>9910967065.1266365</c:v>
                </c:pt>
                <c:pt idx="87">
                  <c:v>11862492815.654621</c:v>
                </c:pt>
                <c:pt idx="88">
                  <c:v>14230941134.905151</c:v>
                </c:pt>
                <c:pt idx="89">
                  <c:v>17111536674.1556</c:v>
                </c:pt>
                <c:pt idx="90">
                  <c:v>20622538969.825855</c:v>
                </c:pt>
                <c:pt idx="91">
                  <c:v>24911104516.229172</c:v>
                </c:pt>
                <c:pt idx="92">
                  <c:v>30160710294.860855</c:v>
                </c:pt>
                <c:pt idx="93">
                  <c:v>36600572339.984238</c:v>
                </c:pt>
                <c:pt idx="94">
                  <c:v>44517618015.220116</c:v>
                </c:pt>
                <c:pt idx="95">
                  <c:v>54271733169.064667</c:v>
                </c:pt>
                <c:pt idx="96">
                  <c:v>66315216787.06012</c:v>
                </c:pt>
                <c:pt idx="97">
                  <c:v>81217651408.552383</c:v>
                </c:pt>
                <c:pt idx="98">
                  <c:v>99697757566.283722</c:v>
                </c:pt>
                <c:pt idx="99">
                  <c:v>122664271492.13315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F56-EB4D-9203-AF1107C02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logBase val="10"/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 altLang="ko-KR"/>
              <a:t>1</a:t>
            </a:r>
            <a:r>
              <a:rPr lang="ko-KR" altLang="en-US"/>
              <a:t>회차 수입 비중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'00_요약'!$A$50:$A$52</c:f>
              <c:strCache>
                <c:ptCount val="3"/>
                <c:pt idx="0">
                  <c:v>오프라인</c:v>
                </c:pt>
                <c:pt idx="1">
                  <c:v>접속 (자동 + 클릭)</c:v>
                </c:pt>
                <c:pt idx="2">
                  <c:v>보상</c:v>
                </c:pt>
              </c:strCache>
            </c:strRef>
          </c:cat>
          <c:val>
            <c:numRef>
              <c:f>'00_요약'!$B$50:$B$52</c:f>
              <c:numCache>
                <c:formatCode>0.0%</c:formatCode>
                <c:ptCount val="3"/>
                <c:pt idx="0">
                  <c:v>0.85579187759544961</c:v>
                </c:pt>
                <c:pt idx="1">
                  <c:v>0.11973664069511911</c:v>
                </c:pt>
                <c:pt idx="2">
                  <c:v>2.4471481709431309E-2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E-144A-9864-C6ACB3B2951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1"/>
          <c:showLeaderLines val="1"/>
        </c:dLbls>
        <c:firstSliceAng val="0"/>
      </c:pieChart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11</xdr:col>
      <xdr:colOff>0</xdr:colOff>
      <xdr:row>35</xdr:row>
      <xdr:rowOff>0</xdr:rowOff>
    </xdr:from>
    <xdr:ext cx="576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11</xdr:col>
      <xdr:colOff>0</xdr:colOff>
      <xdr:row>51</xdr:row>
      <xdr:rowOff>0</xdr:rowOff>
    </xdr:from>
    <xdr:ext cx="5760000" cy="270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11</xdr:col>
      <xdr:colOff>0</xdr:colOff>
      <xdr:row>67</xdr:row>
      <xdr:rowOff>0</xdr:rowOff>
    </xdr:from>
    <xdr:ext cx="3600000" cy="25200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0218A"/>
    <pageSetUpPr fitToPage="1"/>
  </sheetPr>
  <dimension ref="A1:K54"/>
  <sheetViews>
    <sheetView showGridLines="0" tabSelected="1" workbookViewId="0"/>
  </sheetViews>
  <sheetFormatPr baseColWidth="10" defaultColWidth="8.83203125" defaultRowHeight="17"/>
  <cols>
    <col min="1" max="1" width="24" customWidth="1"/>
    <col min="2" max="11" width="16" customWidth="1"/>
    <col min="12" max="14" width="4" customWidth="1"/>
  </cols>
  <sheetData>
    <row r="1" spans="1:11" ht="23">
      <c r="A1" s="1" t="s">
        <v>0</v>
      </c>
    </row>
    <row r="2" spans="1:11">
      <c r="A2" s="2" t="s">
        <v>1</v>
      </c>
    </row>
    <row r="4" spans="1:11" ht="18">
      <c r="A4" s="3" t="s">
        <v>2</v>
      </c>
    </row>
    <row r="5" spans="1:11" ht="30" customHeight="1">
      <c r="A5" s="4" t="s">
        <v>3</v>
      </c>
      <c r="B5" s="28" t="s">
        <v>4</v>
      </c>
      <c r="C5" s="29"/>
      <c r="D5" s="29"/>
      <c r="E5" s="29"/>
      <c r="F5" s="30"/>
    </row>
    <row r="6" spans="1:11">
      <c r="A6" s="5" t="s">
        <v>5</v>
      </c>
      <c r="B6" s="26" t="s">
        <v>6</v>
      </c>
      <c r="C6" s="26"/>
      <c r="D6" s="26"/>
      <c r="E6" s="26"/>
      <c r="F6" s="26"/>
    </row>
    <row r="7" spans="1:11">
      <c r="A7" s="6" t="s">
        <v>7</v>
      </c>
      <c r="B7" s="27" t="s">
        <v>8</v>
      </c>
      <c r="C7" s="27"/>
      <c r="D7" s="27"/>
      <c r="E7" s="27"/>
      <c r="F7" s="27"/>
    </row>
    <row r="8" spans="1:11">
      <c r="A8" s="5" t="s">
        <v>9</v>
      </c>
      <c r="B8" s="26" t="s">
        <v>10</v>
      </c>
      <c r="C8" s="26"/>
      <c r="D8" s="26"/>
      <c r="E8" s="26"/>
      <c r="F8" s="26"/>
    </row>
    <row r="9" spans="1:11">
      <c r="A9" s="6" t="s">
        <v>11</v>
      </c>
      <c r="B9" s="27" t="s">
        <v>12</v>
      </c>
      <c r="C9" s="27"/>
      <c r="D9" s="27"/>
      <c r="E9" s="27"/>
      <c r="F9" s="27"/>
    </row>
    <row r="10" spans="1:11">
      <c r="A10" s="5" t="s">
        <v>13</v>
      </c>
      <c r="B10" s="26" t="s">
        <v>14</v>
      </c>
      <c r="C10" s="26"/>
      <c r="D10" s="26"/>
      <c r="E10" s="26"/>
      <c r="F10" s="26"/>
    </row>
    <row r="12" spans="1:11" ht="18">
      <c r="A12" s="3" t="s">
        <v>15</v>
      </c>
    </row>
    <row r="13" spans="1:11" ht="30" customHeight="1">
      <c r="A13" s="4" t="s">
        <v>3</v>
      </c>
      <c r="B13" s="28" t="s">
        <v>16</v>
      </c>
      <c r="C13" s="29"/>
      <c r="D13" s="30"/>
      <c r="E13" s="28" t="s">
        <v>17</v>
      </c>
      <c r="F13" s="29"/>
      <c r="G13" s="30"/>
      <c r="H13" s="28" t="s">
        <v>18</v>
      </c>
      <c r="I13" s="29"/>
      <c r="J13" s="29"/>
      <c r="K13" s="30"/>
    </row>
    <row r="14" spans="1:11">
      <c r="A14" s="5" t="s">
        <v>19</v>
      </c>
      <c r="B14" s="26" t="s">
        <v>20</v>
      </c>
      <c r="C14" s="26"/>
      <c r="D14" s="26"/>
      <c r="E14" s="32" t="s">
        <v>21</v>
      </c>
      <c r="F14" s="26"/>
      <c r="G14" s="26"/>
      <c r="H14" s="26" t="s">
        <v>22</v>
      </c>
      <c r="I14" s="26"/>
      <c r="J14" s="26"/>
      <c r="K14" s="26"/>
    </row>
    <row r="15" spans="1:11">
      <c r="A15" s="6" t="s">
        <v>23</v>
      </c>
      <c r="B15" s="27" t="s">
        <v>24</v>
      </c>
      <c r="C15" s="27"/>
      <c r="D15" s="27"/>
      <c r="E15" s="31" t="s">
        <v>25</v>
      </c>
      <c r="F15" s="27"/>
      <c r="G15" s="27"/>
      <c r="H15" s="27" t="s">
        <v>26</v>
      </c>
      <c r="I15" s="27"/>
      <c r="J15" s="27"/>
      <c r="K15" s="27"/>
    </row>
    <row r="16" spans="1:11">
      <c r="A16" s="5" t="s">
        <v>27</v>
      </c>
      <c r="B16" s="26" t="s">
        <v>28</v>
      </c>
      <c r="C16" s="26"/>
      <c r="D16" s="26"/>
      <c r="E16" s="32" t="s">
        <v>29</v>
      </c>
      <c r="F16" s="26"/>
      <c r="G16" s="26"/>
      <c r="H16" s="26" t="s">
        <v>30</v>
      </c>
      <c r="I16" s="26"/>
      <c r="J16" s="26"/>
      <c r="K16" s="26"/>
    </row>
    <row r="17" spans="1:11">
      <c r="A17" s="6" t="s">
        <v>31</v>
      </c>
      <c r="B17" s="27" t="s">
        <v>32</v>
      </c>
      <c r="C17" s="27"/>
      <c r="D17" s="27"/>
      <c r="E17" s="31" t="s">
        <v>33</v>
      </c>
      <c r="F17" s="27"/>
      <c r="G17" s="27"/>
      <c r="H17" s="27" t="s">
        <v>34</v>
      </c>
      <c r="I17" s="27"/>
      <c r="J17" s="27"/>
      <c r="K17" s="27"/>
    </row>
    <row r="18" spans="1:11">
      <c r="A18" s="5" t="s">
        <v>35</v>
      </c>
      <c r="B18" s="26" t="s">
        <v>36</v>
      </c>
      <c r="C18" s="26"/>
      <c r="D18" s="26"/>
      <c r="E18" s="32" t="s">
        <v>37</v>
      </c>
      <c r="F18" s="26"/>
      <c r="G18" s="26"/>
      <c r="H18" s="26" t="s">
        <v>38</v>
      </c>
      <c r="I18" s="26"/>
      <c r="J18" s="26"/>
      <c r="K18" s="26"/>
    </row>
    <row r="19" spans="1:11">
      <c r="A19" s="6" t="s">
        <v>39</v>
      </c>
      <c r="B19" s="27" t="s">
        <v>40</v>
      </c>
      <c r="C19" s="27"/>
      <c r="D19" s="27"/>
      <c r="E19" s="31" t="s">
        <v>41</v>
      </c>
      <c r="F19" s="27"/>
      <c r="G19" s="27"/>
      <c r="H19" s="27" t="s">
        <v>42</v>
      </c>
      <c r="I19" s="27"/>
      <c r="J19" s="27"/>
      <c r="K19" s="27"/>
    </row>
    <row r="20" spans="1:11">
      <c r="A20" s="5" t="s">
        <v>43</v>
      </c>
      <c r="B20" s="26" t="s">
        <v>44</v>
      </c>
      <c r="C20" s="26"/>
      <c r="D20" s="26"/>
      <c r="E20" s="32" t="s">
        <v>45</v>
      </c>
      <c r="F20" s="26"/>
      <c r="G20" s="26"/>
      <c r="H20" s="26" t="s">
        <v>46</v>
      </c>
      <c r="I20" s="26"/>
      <c r="J20" s="26"/>
      <c r="K20" s="26"/>
    </row>
    <row r="21" spans="1:11">
      <c r="A21" s="6" t="s">
        <v>47</v>
      </c>
      <c r="B21" s="27" t="s">
        <v>48</v>
      </c>
      <c r="C21" s="27"/>
      <c r="D21" s="27"/>
      <c r="E21" s="31" t="s">
        <v>49</v>
      </c>
      <c r="F21" s="27"/>
      <c r="G21" s="27"/>
      <c r="H21" s="27" t="s">
        <v>50</v>
      </c>
      <c r="I21" s="27"/>
      <c r="J21" s="27"/>
      <c r="K21" s="27"/>
    </row>
    <row r="22" spans="1:11">
      <c r="A22" s="5" t="s">
        <v>51</v>
      </c>
      <c r="B22" s="26" t="s">
        <v>52</v>
      </c>
      <c r="C22" s="26"/>
      <c r="D22" s="26"/>
      <c r="E22" s="32" t="s">
        <v>53</v>
      </c>
      <c r="F22" s="26"/>
      <c r="G22" s="26"/>
      <c r="H22" s="26" t="s">
        <v>54</v>
      </c>
      <c r="I22" s="26"/>
      <c r="J22" s="26"/>
      <c r="K22" s="26"/>
    </row>
    <row r="23" spans="1:11">
      <c r="A23" s="6" t="s">
        <v>55</v>
      </c>
      <c r="B23" s="27" t="s">
        <v>56</v>
      </c>
      <c r="C23" s="27"/>
      <c r="D23" s="27"/>
      <c r="E23" s="31" t="s">
        <v>57</v>
      </c>
      <c r="F23" s="27"/>
      <c r="G23" s="27"/>
      <c r="H23" s="27" t="s">
        <v>58</v>
      </c>
      <c r="I23" s="27"/>
      <c r="J23" s="27"/>
      <c r="K23" s="27"/>
    </row>
    <row r="25" spans="1:11" ht="18">
      <c r="A25" s="3" t="s">
        <v>59</v>
      </c>
    </row>
    <row r="26" spans="1:11" ht="30" customHeight="1">
      <c r="A26" s="4" t="s">
        <v>60</v>
      </c>
      <c r="B26" s="4" t="s">
        <v>61</v>
      </c>
      <c r="C26" s="4" t="s">
        <v>62</v>
      </c>
      <c r="D26" s="4" t="s">
        <v>63</v>
      </c>
      <c r="E26" s="4" t="s">
        <v>64</v>
      </c>
      <c r="F26" s="4" t="s">
        <v>65</v>
      </c>
      <c r="G26" s="4" t="s">
        <v>66</v>
      </c>
      <c r="H26" s="4" t="s">
        <v>67</v>
      </c>
    </row>
    <row r="27" spans="1:11">
      <c r="A27" s="5">
        <v>0.3</v>
      </c>
      <c r="B27" s="5">
        <v>5</v>
      </c>
      <c r="C27" s="5">
        <v>12</v>
      </c>
      <c r="D27" s="5">
        <v>9</v>
      </c>
      <c r="E27" s="5">
        <v>5</v>
      </c>
      <c r="F27" s="5">
        <v>5</v>
      </c>
      <c r="G27" s="7">
        <v>622</v>
      </c>
      <c r="H27" s="7">
        <v>3117</v>
      </c>
    </row>
    <row r="28" spans="1:11">
      <c r="A28" s="6">
        <v>12.3</v>
      </c>
      <c r="B28" s="6">
        <v>12</v>
      </c>
      <c r="C28" s="6">
        <v>30</v>
      </c>
      <c r="D28" s="6">
        <v>25</v>
      </c>
      <c r="E28" s="6">
        <v>21</v>
      </c>
      <c r="F28" s="6">
        <v>22</v>
      </c>
      <c r="G28" s="8">
        <v>14415</v>
      </c>
      <c r="H28" s="8">
        <v>60907</v>
      </c>
    </row>
    <row r="29" spans="1:11">
      <c r="A29" s="5">
        <v>24.3</v>
      </c>
      <c r="B29" s="5">
        <v>18</v>
      </c>
      <c r="C29" s="5">
        <v>40</v>
      </c>
      <c r="D29" s="5">
        <v>34</v>
      </c>
      <c r="E29" s="5">
        <v>30</v>
      </c>
      <c r="F29" s="5">
        <v>30</v>
      </c>
      <c r="G29" s="7">
        <v>35874</v>
      </c>
      <c r="H29" s="7">
        <v>188348</v>
      </c>
    </row>
    <row r="30" spans="1:11">
      <c r="A30" s="6">
        <v>36.299999999999997</v>
      </c>
      <c r="B30" s="6">
        <v>22</v>
      </c>
      <c r="C30" s="6">
        <v>47</v>
      </c>
      <c r="D30" s="6">
        <v>38</v>
      </c>
      <c r="E30" s="6">
        <v>34</v>
      </c>
      <c r="F30" s="6">
        <v>35</v>
      </c>
      <c r="G30" s="8">
        <v>52198</v>
      </c>
      <c r="H30" s="8">
        <v>335184</v>
      </c>
    </row>
    <row r="31" spans="1:11">
      <c r="A31" s="5">
        <v>48.3</v>
      </c>
      <c r="B31" s="5">
        <v>25</v>
      </c>
      <c r="C31" s="5">
        <v>53</v>
      </c>
      <c r="D31" s="5">
        <v>41</v>
      </c>
      <c r="E31" s="5">
        <v>36</v>
      </c>
      <c r="F31" s="5">
        <v>37</v>
      </c>
      <c r="G31" s="7">
        <v>63143</v>
      </c>
      <c r="H31" s="7">
        <v>495794</v>
      </c>
    </row>
    <row r="32" spans="1:11">
      <c r="A32" s="6">
        <v>60.3</v>
      </c>
      <c r="B32" s="6">
        <v>28</v>
      </c>
      <c r="C32" s="6">
        <v>57</v>
      </c>
      <c r="D32" s="6">
        <v>42</v>
      </c>
      <c r="E32" s="6">
        <v>38</v>
      </c>
      <c r="F32" s="6">
        <v>39</v>
      </c>
      <c r="G32" s="8">
        <v>72155</v>
      </c>
      <c r="H32" s="8">
        <v>641742</v>
      </c>
    </row>
    <row r="33" spans="1:8">
      <c r="A33" s="5">
        <v>72.3</v>
      </c>
      <c r="B33" s="5">
        <v>30</v>
      </c>
      <c r="C33" s="5">
        <v>60</v>
      </c>
      <c r="D33" s="5">
        <v>44</v>
      </c>
      <c r="E33" s="5">
        <v>39</v>
      </c>
      <c r="F33" s="5">
        <v>40</v>
      </c>
      <c r="G33" s="7">
        <v>79872</v>
      </c>
      <c r="H33" s="7">
        <v>785088</v>
      </c>
    </row>
    <row r="35" spans="1:8" ht="18">
      <c r="A35" s="3" t="s">
        <v>68</v>
      </c>
    </row>
    <row r="36" spans="1:8" ht="30" customHeight="1">
      <c r="A36" s="4" t="s">
        <v>69</v>
      </c>
      <c r="B36" s="4" t="s">
        <v>70</v>
      </c>
      <c r="C36" s="4" t="s">
        <v>71</v>
      </c>
      <c r="D36" s="4" t="s">
        <v>72</v>
      </c>
      <c r="E36" s="4" t="s">
        <v>73</v>
      </c>
      <c r="F36" s="4" t="s">
        <v>74</v>
      </c>
    </row>
    <row r="37" spans="1:8">
      <c r="A37" s="5">
        <v>1</v>
      </c>
      <c r="B37" s="5">
        <v>30</v>
      </c>
      <c r="C37" s="5">
        <v>30</v>
      </c>
      <c r="D37" s="5"/>
      <c r="E37" s="5">
        <v>60</v>
      </c>
      <c r="F37" s="9">
        <v>1</v>
      </c>
    </row>
    <row r="38" spans="1:8">
      <c r="A38" s="6">
        <v>2</v>
      </c>
      <c r="B38" s="6">
        <v>39</v>
      </c>
      <c r="C38" s="6">
        <v>38</v>
      </c>
      <c r="D38" s="6">
        <v>48</v>
      </c>
      <c r="E38" s="6">
        <v>63</v>
      </c>
      <c r="F38" s="10">
        <v>1.2</v>
      </c>
    </row>
    <row r="39" spans="1:8">
      <c r="A39" s="5">
        <v>3</v>
      </c>
      <c r="B39" s="5">
        <v>48</v>
      </c>
      <c r="C39" s="5">
        <v>46</v>
      </c>
      <c r="D39" s="5">
        <v>36</v>
      </c>
      <c r="E39" s="5">
        <v>66</v>
      </c>
      <c r="F39" s="9">
        <v>1.9</v>
      </c>
    </row>
    <row r="40" spans="1:8">
      <c r="A40" s="6">
        <v>4</v>
      </c>
      <c r="B40" s="6">
        <v>56</v>
      </c>
      <c r="C40" s="6">
        <v>53</v>
      </c>
      <c r="D40" s="6">
        <v>36</v>
      </c>
      <c r="E40" s="6">
        <v>68</v>
      </c>
      <c r="F40" s="10">
        <v>3.6</v>
      </c>
    </row>
    <row r="41" spans="1:8">
      <c r="A41" s="5">
        <v>5</v>
      </c>
      <c r="B41" s="5">
        <v>64</v>
      </c>
      <c r="C41" s="5">
        <v>61</v>
      </c>
      <c r="D41" s="5">
        <v>24</v>
      </c>
      <c r="E41" s="5">
        <v>70</v>
      </c>
      <c r="F41" s="9">
        <v>7.7</v>
      </c>
    </row>
    <row r="42" spans="1:8">
      <c r="A42" s="6">
        <v>6</v>
      </c>
      <c r="B42" s="6">
        <v>72</v>
      </c>
      <c r="C42" s="6">
        <v>69</v>
      </c>
      <c r="D42" s="6">
        <v>24</v>
      </c>
      <c r="E42" s="6">
        <v>72</v>
      </c>
      <c r="F42" s="10">
        <v>18.899999999999999</v>
      </c>
    </row>
    <row r="43" spans="1:8">
      <c r="A43" s="5">
        <v>7</v>
      </c>
      <c r="B43" s="5">
        <v>79</v>
      </c>
      <c r="C43" s="5">
        <v>77</v>
      </c>
      <c r="D43" s="5">
        <v>12</v>
      </c>
      <c r="E43" s="5">
        <v>73</v>
      </c>
      <c r="F43" s="9">
        <v>51.9</v>
      </c>
    </row>
    <row r="44" spans="1:8">
      <c r="A44" s="6">
        <v>8</v>
      </c>
      <c r="B44" s="6">
        <v>87</v>
      </c>
      <c r="C44" s="6">
        <v>84</v>
      </c>
      <c r="D44" s="6">
        <v>12</v>
      </c>
      <c r="E44" s="6">
        <v>75</v>
      </c>
      <c r="F44" s="10">
        <v>158.4</v>
      </c>
    </row>
    <row r="45" spans="1:8">
      <c r="A45" s="5">
        <v>9</v>
      </c>
      <c r="B45" s="5">
        <v>94</v>
      </c>
      <c r="C45" s="5">
        <v>92</v>
      </c>
      <c r="D45" s="5">
        <v>12</v>
      </c>
      <c r="E45" s="5">
        <v>76</v>
      </c>
      <c r="F45" s="9">
        <v>530.5</v>
      </c>
    </row>
    <row r="46" spans="1:8">
      <c r="A46" s="6">
        <v>10</v>
      </c>
      <c r="B46" s="6">
        <v>100</v>
      </c>
      <c r="C46" s="6">
        <v>100</v>
      </c>
      <c r="D46" s="6">
        <v>12</v>
      </c>
      <c r="E46" s="6">
        <v>78</v>
      </c>
      <c r="F46" s="10">
        <v>1936.4</v>
      </c>
    </row>
    <row r="48" spans="1:8" ht="18">
      <c r="A48" s="3" t="s">
        <v>75</v>
      </c>
    </row>
    <row r="49" spans="1:2" ht="30" customHeight="1">
      <c r="A49" s="4" t="s">
        <v>76</v>
      </c>
      <c r="B49" s="4" t="s">
        <v>77</v>
      </c>
    </row>
    <row r="50" spans="1:2">
      <c r="A50" s="5" t="s">
        <v>55</v>
      </c>
      <c r="B50" s="11">
        <v>0.85579187759544961</v>
      </c>
    </row>
    <row r="51" spans="1:2">
      <c r="A51" s="6" t="s">
        <v>78</v>
      </c>
      <c r="B51" s="12">
        <v>0.11973664069511911</v>
      </c>
    </row>
    <row r="52" spans="1:2">
      <c r="A52" s="5" t="s">
        <v>79</v>
      </c>
      <c r="B52" s="11">
        <v>2.4471481709431309E-2</v>
      </c>
    </row>
    <row r="54" spans="1:2">
      <c r="A54" s="13" t="s">
        <v>80</v>
      </c>
    </row>
  </sheetData>
  <mergeCells count="39">
    <mergeCell ref="B5:F5"/>
    <mergeCell ref="B18:D18"/>
    <mergeCell ref="E17:G17"/>
    <mergeCell ref="H16:K16"/>
    <mergeCell ref="B21:D21"/>
    <mergeCell ref="E20:G20"/>
    <mergeCell ref="H19:K19"/>
    <mergeCell ref="B6:F6"/>
    <mergeCell ref="E14:G14"/>
    <mergeCell ref="H17:K17"/>
    <mergeCell ref="B22:D22"/>
    <mergeCell ref="E23:G23"/>
    <mergeCell ref="B23:D23"/>
    <mergeCell ref="B17:D17"/>
    <mergeCell ref="B13:D13"/>
    <mergeCell ref="H15:K15"/>
    <mergeCell ref="E15:G15"/>
    <mergeCell ref="H23:K23"/>
    <mergeCell ref="H18:K18"/>
    <mergeCell ref="H14:K14"/>
    <mergeCell ref="B19:D19"/>
    <mergeCell ref="H20:K20"/>
    <mergeCell ref="B15:D15"/>
    <mergeCell ref="B20:D20"/>
    <mergeCell ref="E16:G16"/>
    <mergeCell ref="E22:G22"/>
    <mergeCell ref="E18:G18"/>
    <mergeCell ref="H21:K21"/>
    <mergeCell ref="H22:K22"/>
    <mergeCell ref="B7:F7"/>
    <mergeCell ref="H13:K13"/>
    <mergeCell ref="E13:G13"/>
    <mergeCell ref="B14:D14"/>
    <mergeCell ref="E19:G19"/>
    <mergeCell ref="B8:F8"/>
    <mergeCell ref="B10:F10"/>
    <mergeCell ref="E21:G21"/>
    <mergeCell ref="B9:F9"/>
    <mergeCell ref="B16:D16"/>
  </mergeCells>
  <phoneticPr fontId="10" type="noConversion"/>
  <printOptions horizontalCentered="1"/>
  <pageMargins left="0.75" right="0.75" top="1" bottom="1" header="0.5" footer="0.5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72C"/>
    <pageSetUpPr fitToPage="1"/>
  </sheetPr>
  <dimension ref="A1:C31"/>
  <sheetViews>
    <sheetView showGridLines="0" workbookViewId="0"/>
  </sheetViews>
  <sheetFormatPr baseColWidth="10" defaultColWidth="8.83203125" defaultRowHeight="17"/>
  <cols>
    <col min="1" max="1" width="36" customWidth="1"/>
    <col min="2" max="2" width="14" customWidth="1"/>
    <col min="3" max="3" width="40" customWidth="1"/>
  </cols>
  <sheetData>
    <row r="1" spans="1:3" ht="23">
      <c r="A1" s="1" t="s">
        <v>81</v>
      </c>
    </row>
    <row r="2" spans="1:3">
      <c r="A2" s="2" t="s">
        <v>82</v>
      </c>
    </row>
    <row r="4" spans="1:3" ht="18">
      <c r="A4" s="3" t="s">
        <v>83</v>
      </c>
    </row>
    <row r="5" spans="1:3">
      <c r="A5" s="14" t="s">
        <v>84</v>
      </c>
      <c r="B5" s="15">
        <v>10000</v>
      </c>
      <c r="C5" s="13" t="s">
        <v>85</v>
      </c>
    </row>
    <row r="6" spans="1:3">
      <c r="A6" s="14" t="s">
        <v>86</v>
      </c>
      <c r="B6" s="15">
        <v>30000</v>
      </c>
    </row>
    <row r="7" spans="1:3">
      <c r="A7" s="14" t="s">
        <v>87</v>
      </c>
      <c r="B7" s="15">
        <v>20000</v>
      </c>
    </row>
    <row r="8" spans="1:3">
      <c r="A8" s="14" t="s">
        <v>88</v>
      </c>
      <c r="B8" s="16">
        <v>1.3</v>
      </c>
      <c r="C8" s="13" t="s">
        <v>89</v>
      </c>
    </row>
    <row r="9" spans="1:3" ht="18">
      <c r="A9" s="3" t="s">
        <v>90</v>
      </c>
    </row>
    <row r="10" spans="1:3">
      <c r="A10" s="14" t="s">
        <v>91</v>
      </c>
      <c r="B10" s="16">
        <v>1.04</v>
      </c>
    </row>
    <row r="11" spans="1:3">
      <c r="A11" s="14" t="s">
        <v>92</v>
      </c>
      <c r="B11" s="15">
        <v>20</v>
      </c>
    </row>
    <row r="12" spans="1:3">
      <c r="A12" s="14" t="s">
        <v>93</v>
      </c>
      <c r="B12" s="16">
        <v>0.3</v>
      </c>
    </row>
    <row r="13" spans="1:3">
      <c r="A13" s="14" t="s">
        <v>94</v>
      </c>
      <c r="B13" s="16">
        <v>0.45</v>
      </c>
    </row>
    <row r="14" spans="1:3">
      <c r="A14" s="14" t="s">
        <v>95</v>
      </c>
      <c r="B14" s="16">
        <v>0.6</v>
      </c>
    </row>
    <row r="15" spans="1:3">
      <c r="A15" s="14" t="s">
        <v>96</v>
      </c>
      <c r="B15" s="16">
        <v>0.8</v>
      </c>
    </row>
    <row r="16" spans="1:3">
      <c r="A16" s="14" t="s">
        <v>97</v>
      </c>
      <c r="B16" s="16">
        <v>1</v>
      </c>
    </row>
    <row r="17" spans="1:3">
      <c r="A17" s="14" t="s">
        <v>98</v>
      </c>
      <c r="B17" s="17">
        <v>1.05</v>
      </c>
      <c r="C17" s="13" t="s">
        <v>99</v>
      </c>
    </row>
    <row r="18" spans="1:3">
      <c r="A18" s="14" t="s">
        <v>100</v>
      </c>
      <c r="B18" s="18">
        <v>2.3E-3</v>
      </c>
    </row>
    <row r="19" spans="1:3" ht="18">
      <c r="A19" s="3" t="s">
        <v>101</v>
      </c>
    </row>
    <row r="20" spans="1:3">
      <c r="A20" s="14" t="s">
        <v>102</v>
      </c>
      <c r="B20" s="16">
        <v>1.25</v>
      </c>
      <c r="C20" s="13" t="s">
        <v>103</v>
      </c>
    </row>
    <row r="21" spans="1:3">
      <c r="A21" s="14" t="s">
        <v>104</v>
      </c>
      <c r="B21" s="16">
        <v>0.3</v>
      </c>
    </row>
    <row r="22" spans="1:3" ht="18">
      <c r="A22" s="3" t="s">
        <v>105</v>
      </c>
    </row>
    <row r="23" spans="1:3">
      <c r="A23" s="14" t="s">
        <v>106</v>
      </c>
      <c r="B23" s="19">
        <v>0.8</v>
      </c>
      <c r="C23" s="13" t="s">
        <v>58</v>
      </c>
    </row>
    <row r="24" spans="1:3">
      <c r="A24" s="14" t="s">
        <v>107</v>
      </c>
      <c r="B24" s="15">
        <v>12</v>
      </c>
    </row>
    <row r="25" spans="1:3">
      <c r="A25" s="14" t="s">
        <v>108</v>
      </c>
      <c r="B25" s="19">
        <v>5.0000000000000001E-3</v>
      </c>
      <c r="C25" s="13" t="s">
        <v>109</v>
      </c>
    </row>
    <row r="26" spans="1:3">
      <c r="A26" s="14" t="s">
        <v>110</v>
      </c>
      <c r="B26" s="15">
        <v>20</v>
      </c>
    </row>
    <row r="27" spans="1:3">
      <c r="A27" s="14" t="s">
        <v>111</v>
      </c>
      <c r="B27" s="15">
        <v>120</v>
      </c>
    </row>
    <row r="28" spans="1:3">
      <c r="A28" s="14" t="s">
        <v>112</v>
      </c>
      <c r="B28" s="15">
        <v>180</v>
      </c>
    </row>
    <row r="29" spans="1:3">
      <c r="A29" s="14" t="s">
        <v>113</v>
      </c>
      <c r="B29" s="15">
        <v>1</v>
      </c>
    </row>
    <row r="30" spans="1:3">
      <c r="A30" s="14" t="s">
        <v>114</v>
      </c>
      <c r="B30" s="15">
        <v>3</v>
      </c>
    </row>
    <row r="31" spans="1:3">
      <c r="A31" s="14" t="s">
        <v>115</v>
      </c>
      <c r="B31" s="15">
        <v>8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3203125" defaultRowHeight="17"/>
  <cols>
    <col min="1" max="1" width="7" customWidth="1"/>
    <col min="2" max="4" width="18" customWidth="1"/>
    <col min="5" max="7" width="26" customWidth="1"/>
    <col min="8" max="13" width="11" customWidth="1"/>
  </cols>
  <sheetData>
    <row r="1" spans="1:13" ht="23">
      <c r="A1" s="1" t="s">
        <v>116</v>
      </c>
    </row>
    <row r="2" spans="1:13">
      <c r="A2" s="2" t="s">
        <v>117</v>
      </c>
    </row>
    <row r="4" spans="1:13" ht="30" customHeight="1">
      <c r="A4" s="4" t="s">
        <v>62</v>
      </c>
      <c r="B4" s="4" t="s">
        <v>118</v>
      </c>
      <c r="C4" s="4" t="s">
        <v>119</v>
      </c>
      <c r="D4" s="4" t="s">
        <v>120</v>
      </c>
      <c r="E4" s="4" t="s">
        <v>121</v>
      </c>
      <c r="F4" s="4" t="s">
        <v>122</v>
      </c>
      <c r="G4" s="4" t="s">
        <v>123</v>
      </c>
      <c r="H4" s="4" t="s">
        <v>124</v>
      </c>
      <c r="I4" s="4" t="s">
        <v>125</v>
      </c>
      <c r="J4" s="4" t="s">
        <v>126</v>
      </c>
      <c r="K4" s="4" t="s">
        <v>127</v>
      </c>
      <c r="L4" s="4" t="s">
        <v>128</v>
      </c>
      <c r="M4" s="4" t="s">
        <v>129</v>
      </c>
    </row>
    <row r="5" spans="1:13">
      <c r="A5" s="5">
        <v>1</v>
      </c>
      <c r="B5" s="5" t="s">
        <v>130</v>
      </c>
      <c r="C5" s="5" t="s">
        <v>131</v>
      </c>
      <c r="D5" s="5" t="s">
        <v>132</v>
      </c>
      <c r="E5" s="7">
        <f>IF(A5&gt;=100,"최대",'01_기준값'!$B$5*'01_기준값'!$B$8^A5)</f>
        <v>13000</v>
      </c>
      <c r="F5" s="7">
        <f>IF(A5&gt;=100,"최대",'01_기준값'!$B$6*'01_기준값'!$B$8^A5)</f>
        <v>39000</v>
      </c>
      <c r="G5" s="7">
        <f>IF(A5&gt;=100,"최대",'01_기준값'!$B$7*'01_기준값'!$B$8^A5)</f>
        <v>26000</v>
      </c>
      <c r="H5" s="7">
        <f t="shared" ref="H5:H36" si="0">11*A5</f>
        <v>11</v>
      </c>
      <c r="I5" s="20">
        <f t="shared" ref="I5:I36" si="1">1+A5/2</f>
        <v>1.5</v>
      </c>
      <c r="J5" s="20">
        <f t="shared" ref="J5:J36" si="2">1+0.15*A5</f>
        <v>1.1499999999999999</v>
      </c>
      <c r="K5" s="7">
        <f t="shared" ref="K5:K36" si="3">120*A5</f>
        <v>120</v>
      </c>
      <c r="L5" s="20">
        <f t="shared" ref="L5:L36" si="4">1+0.1*A5</f>
        <v>1.1000000000000001</v>
      </c>
      <c r="M5" s="20">
        <f t="shared" ref="M5:M36" si="5">1+0.05*A5</f>
        <v>1.05</v>
      </c>
    </row>
    <row r="6" spans="1:13">
      <c r="A6" s="6">
        <v>2</v>
      </c>
      <c r="B6" s="6" t="s">
        <v>133</v>
      </c>
      <c r="C6" s="6" t="s">
        <v>134</v>
      </c>
      <c r="D6" s="6" t="s">
        <v>135</v>
      </c>
      <c r="E6" s="8">
        <f>IF(A6&gt;=100,"최대",'01_기준값'!$B$5*'01_기준값'!$B$8^A6)</f>
        <v>16900</v>
      </c>
      <c r="F6" s="8">
        <f>IF(A6&gt;=100,"최대",'01_기준값'!$B$6*'01_기준값'!$B$8^A6)</f>
        <v>50700.000000000007</v>
      </c>
      <c r="G6" s="8">
        <f>IF(A6&gt;=100,"최대",'01_기준값'!$B$7*'01_기준값'!$B$8^A6)</f>
        <v>33800</v>
      </c>
      <c r="H6" s="8">
        <f t="shared" si="0"/>
        <v>22</v>
      </c>
      <c r="I6" s="21">
        <f t="shared" si="1"/>
        <v>2</v>
      </c>
      <c r="J6" s="21">
        <f t="shared" si="2"/>
        <v>1.3</v>
      </c>
      <c r="K6" s="8">
        <f t="shared" si="3"/>
        <v>240</v>
      </c>
      <c r="L6" s="21">
        <f t="shared" si="4"/>
        <v>1.2</v>
      </c>
      <c r="M6" s="21">
        <f t="shared" si="5"/>
        <v>1.1000000000000001</v>
      </c>
    </row>
    <row r="7" spans="1:13">
      <c r="A7" s="5">
        <v>3</v>
      </c>
      <c r="B7" s="5" t="s">
        <v>136</v>
      </c>
      <c r="C7" s="5" t="s">
        <v>137</v>
      </c>
      <c r="D7" s="5" t="s">
        <v>138</v>
      </c>
      <c r="E7" s="7">
        <f>IF(A7&gt;=100,"최대",'01_기준값'!$B$5*'01_기준값'!$B$8^A7)</f>
        <v>21970.000000000004</v>
      </c>
      <c r="F7" s="7">
        <f>IF(A7&gt;=100,"최대",'01_기준값'!$B$6*'01_기준값'!$B$8^A7)</f>
        <v>65910.000000000015</v>
      </c>
      <c r="G7" s="7">
        <f>IF(A7&gt;=100,"최대",'01_기준값'!$B$7*'01_기준값'!$B$8^A7)</f>
        <v>43940.000000000007</v>
      </c>
      <c r="H7" s="7">
        <f t="shared" si="0"/>
        <v>33</v>
      </c>
      <c r="I7" s="20">
        <f t="shared" si="1"/>
        <v>2.5</v>
      </c>
      <c r="J7" s="20">
        <f t="shared" si="2"/>
        <v>1.45</v>
      </c>
      <c r="K7" s="7">
        <f t="shared" si="3"/>
        <v>360</v>
      </c>
      <c r="L7" s="20">
        <f t="shared" si="4"/>
        <v>1.3</v>
      </c>
      <c r="M7" s="20">
        <f t="shared" si="5"/>
        <v>1.1499999999999999</v>
      </c>
    </row>
    <row r="8" spans="1:13">
      <c r="A8" s="6">
        <v>4</v>
      </c>
      <c r="B8" s="6" t="s">
        <v>139</v>
      </c>
      <c r="C8" s="6" t="s">
        <v>140</v>
      </c>
      <c r="D8" s="6" t="s">
        <v>141</v>
      </c>
      <c r="E8" s="8">
        <f>IF(A8&gt;=100,"최대",'01_기준값'!$B$5*'01_기준값'!$B$8^A8)</f>
        <v>28561.000000000004</v>
      </c>
      <c r="F8" s="8">
        <f>IF(A8&gt;=100,"최대",'01_기준값'!$B$6*'01_기준값'!$B$8^A8)</f>
        <v>85683.000000000015</v>
      </c>
      <c r="G8" s="8">
        <f>IF(A8&gt;=100,"최대",'01_기준값'!$B$7*'01_기준값'!$B$8^A8)</f>
        <v>57122.000000000007</v>
      </c>
      <c r="H8" s="8">
        <f t="shared" si="0"/>
        <v>44</v>
      </c>
      <c r="I8" s="21">
        <f t="shared" si="1"/>
        <v>3</v>
      </c>
      <c r="J8" s="21">
        <f t="shared" si="2"/>
        <v>1.6</v>
      </c>
      <c r="K8" s="8">
        <f t="shared" si="3"/>
        <v>480</v>
      </c>
      <c r="L8" s="21">
        <f t="shared" si="4"/>
        <v>1.4</v>
      </c>
      <c r="M8" s="21">
        <f t="shared" si="5"/>
        <v>1.2</v>
      </c>
    </row>
    <row r="9" spans="1:13">
      <c r="A9" s="5">
        <v>5</v>
      </c>
      <c r="B9" s="5" t="s">
        <v>142</v>
      </c>
      <c r="C9" s="5" t="s">
        <v>143</v>
      </c>
      <c r="D9" s="5" t="s">
        <v>144</v>
      </c>
      <c r="E9" s="7">
        <f>IF(A9&gt;=100,"최대",'01_기준값'!$B$5*'01_기준값'!$B$8^A9)</f>
        <v>37129.30000000001</v>
      </c>
      <c r="F9" s="7">
        <f>IF(A9&gt;=100,"최대",'01_기준값'!$B$6*'01_기준값'!$B$8^A9)</f>
        <v>111387.90000000002</v>
      </c>
      <c r="G9" s="7">
        <f>IF(A9&gt;=100,"최대",'01_기준값'!$B$7*'01_기준값'!$B$8^A9)</f>
        <v>74258.60000000002</v>
      </c>
      <c r="H9" s="7">
        <f t="shared" si="0"/>
        <v>55</v>
      </c>
      <c r="I9" s="20">
        <f t="shared" si="1"/>
        <v>3.5</v>
      </c>
      <c r="J9" s="20">
        <f t="shared" si="2"/>
        <v>1.75</v>
      </c>
      <c r="K9" s="7">
        <f t="shared" si="3"/>
        <v>600</v>
      </c>
      <c r="L9" s="20">
        <f t="shared" si="4"/>
        <v>1.5</v>
      </c>
      <c r="M9" s="20">
        <f t="shared" si="5"/>
        <v>1.25</v>
      </c>
    </row>
    <row r="10" spans="1:13">
      <c r="A10" s="6">
        <v>6</v>
      </c>
      <c r="B10" s="6" t="s">
        <v>145</v>
      </c>
      <c r="C10" s="6" t="s">
        <v>146</v>
      </c>
      <c r="D10" s="6" t="s">
        <v>147</v>
      </c>
      <c r="E10" s="8">
        <f>IF(A10&gt;=100,"최대",'01_기준값'!$B$5*'01_기준값'!$B$8^A10)</f>
        <v>48268.090000000018</v>
      </c>
      <c r="F10" s="8">
        <f>IF(A10&gt;=100,"최대",'01_기준값'!$B$6*'01_기준값'!$B$8^A10)</f>
        <v>144804.27000000005</v>
      </c>
      <c r="G10" s="8">
        <f>IF(A10&gt;=100,"최대",'01_기준값'!$B$7*'01_기준값'!$B$8^A10)</f>
        <v>96536.180000000037</v>
      </c>
      <c r="H10" s="8">
        <f t="shared" si="0"/>
        <v>66</v>
      </c>
      <c r="I10" s="21">
        <f t="shared" si="1"/>
        <v>4</v>
      </c>
      <c r="J10" s="21">
        <f t="shared" si="2"/>
        <v>1.9</v>
      </c>
      <c r="K10" s="8">
        <f t="shared" si="3"/>
        <v>720</v>
      </c>
      <c r="L10" s="21">
        <f t="shared" si="4"/>
        <v>1.6</v>
      </c>
      <c r="M10" s="21">
        <f t="shared" si="5"/>
        <v>1.3</v>
      </c>
    </row>
    <row r="11" spans="1:13">
      <c r="A11" s="5">
        <v>7</v>
      </c>
      <c r="B11" s="5" t="s">
        <v>148</v>
      </c>
      <c r="C11" s="5" t="s">
        <v>149</v>
      </c>
      <c r="D11" s="5" t="s">
        <v>150</v>
      </c>
      <c r="E11" s="7">
        <f>IF(A11&gt;=100,"최대",'01_기준값'!$B$5*'01_기준값'!$B$8^A11)</f>
        <v>62748.517000000029</v>
      </c>
      <c r="F11" s="7">
        <f>IF(A11&gt;=100,"최대",'01_기준값'!$B$6*'01_기준값'!$B$8^A11)</f>
        <v>188245.55100000009</v>
      </c>
      <c r="G11" s="7">
        <f>IF(A11&gt;=100,"최대",'01_기준값'!$B$7*'01_기준값'!$B$8^A11)</f>
        <v>125497.03400000006</v>
      </c>
      <c r="H11" s="7">
        <f t="shared" si="0"/>
        <v>77</v>
      </c>
      <c r="I11" s="20">
        <f t="shared" si="1"/>
        <v>4.5</v>
      </c>
      <c r="J11" s="20">
        <f t="shared" si="2"/>
        <v>2.0499999999999998</v>
      </c>
      <c r="K11" s="7">
        <f t="shared" si="3"/>
        <v>840</v>
      </c>
      <c r="L11" s="20">
        <f t="shared" si="4"/>
        <v>1.7000000000000002</v>
      </c>
      <c r="M11" s="20">
        <f t="shared" si="5"/>
        <v>1.35</v>
      </c>
    </row>
    <row r="12" spans="1:13">
      <c r="A12" s="6">
        <v>8</v>
      </c>
      <c r="B12" s="6" t="s">
        <v>151</v>
      </c>
      <c r="C12" s="6" t="s">
        <v>152</v>
      </c>
      <c r="D12" s="6" t="s">
        <v>153</v>
      </c>
      <c r="E12" s="8">
        <f>IF(A12&gt;=100,"최대",'01_기준값'!$B$5*'01_기준값'!$B$8^A12)</f>
        <v>81573.072100000019</v>
      </c>
      <c r="F12" s="8">
        <f>IF(A12&gt;=100,"최대",'01_기준값'!$B$6*'01_기준값'!$B$8^A12)</f>
        <v>244719.21630000009</v>
      </c>
      <c r="G12" s="8">
        <f>IF(A12&gt;=100,"최대",'01_기준값'!$B$7*'01_기준값'!$B$8^A12)</f>
        <v>163146.14420000004</v>
      </c>
      <c r="H12" s="8">
        <f t="shared" si="0"/>
        <v>88</v>
      </c>
      <c r="I12" s="21">
        <f t="shared" si="1"/>
        <v>5</v>
      </c>
      <c r="J12" s="21">
        <f t="shared" si="2"/>
        <v>2.2000000000000002</v>
      </c>
      <c r="K12" s="8">
        <f t="shared" si="3"/>
        <v>960</v>
      </c>
      <c r="L12" s="21">
        <f t="shared" si="4"/>
        <v>1.8</v>
      </c>
      <c r="M12" s="21">
        <f t="shared" si="5"/>
        <v>1.4</v>
      </c>
    </row>
    <row r="13" spans="1:13">
      <c r="A13" s="5">
        <v>9</v>
      </c>
      <c r="B13" s="5" t="s">
        <v>154</v>
      </c>
      <c r="C13" s="5" t="s">
        <v>155</v>
      </c>
      <c r="D13" s="5" t="s">
        <v>156</v>
      </c>
      <c r="E13" s="7">
        <f>IF(A13&gt;=100,"최대",'01_기준값'!$B$5*'01_기준값'!$B$8^A13)</f>
        <v>106044.99373000003</v>
      </c>
      <c r="F13" s="7">
        <f>IF(A13&gt;=100,"최대",'01_기준값'!$B$6*'01_기준값'!$B$8^A13)</f>
        <v>318134.98119000008</v>
      </c>
      <c r="G13" s="7">
        <f>IF(A13&gt;=100,"최대",'01_기준값'!$B$7*'01_기준값'!$B$8^A13)</f>
        <v>212089.98746000006</v>
      </c>
      <c r="H13" s="7">
        <f t="shared" si="0"/>
        <v>99</v>
      </c>
      <c r="I13" s="20">
        <f t="shared" si="1"/>
        <v>5.5</v>
      </c>
      <c r="J13" s="20">
        <f t="shared" si="2"/>
        <v>2.3499999999999996</v>
      </c>
      <c r="K13" s="7">
        <f t="shared" si="3"/>
        <v>1080</v>
      </c>
      <c r="L13" s="20">
        <f t="shared" si="4"/>
        <v>1.9</v>
      </c>
      <c r="M13" s="20">
        <f t="shared" si="5"/>
        <v>1.45</v>
      </c>
    </row>
    <row r="14" spans="1:13">
      <c r="A14" s="6">
        <v>10</v>
      </c>
      <c r="B14" s="6" t="s">
        <v>157</v>
      </c>
      <c r="C14" s="6" t="s">
        <v>158</v>
      </c>
      <c r="D14" s="6" t="s">
        <v>159</v>
      </c>
      <c r="E14" s="8">
        <f>IF(A14&gt;=100,"최대",'01_기준값'!$B$5*'01_기준값'!$B$8^A14)</f>
        <v>137858.49184900004</v>
      </c>
      <c r="F14" s="8">
        <f>IF(A14&gt;=100,"최대",'01_기준값'!$B$6*'01_기준값'!$B$8^A14)</f>
        <v>413575.47554700018</v>
      </c>
      <c r="G14" s="8">
        <f>IF(A14&gt;=100,"최대",'01_기준값'!$B$7*'01_기준값'!$B$8^A14)</f>
        <v>275716.98369800008</v>
      </c>
      <c r="H14" s="8">
        <f t="shared" si="0"/>
        <v>110</v>
      </c>
      <c r="I14" s="21">
        <f t="shared" si="1"/>
        <v>6</v>
      </c>
      <c r="J14" s="21">
        <f t="shared" si="2"/>
        <v>2.5</v>
      </c>
      <c r="K14" s="8">
        <f t="shared" si="3"/>
        <v>1200</v>
      </c>
      <c r="L14" s="21">
        <f t="shared" si="4"/>
        <v>2</v>
      </c>
      <c r="M14" s="21">
        <f t="shared" si="5"/>
        <v>1.5</v>
      </c>
    </row>
    <row r="15" spans="1:13">
      <c r="A15" s="5">
        <v>11</v>
      </c>
      <c r="B15" s="5" t="s">
        <v>160</v>
      </c>
      <c r="C15" s="5" t="s">
        <v>161</v>
      </c>
      <c r="D15" s="5" t="s">
        <v>162</v>
      </c>
      <c r="E15" s="7">
        <f>IF(A15&gt;=100,"최대",'01_기준값'!$B$5*'01_기준값'!$B$8^A15)</f>
        <v>179216.0394037001</v>
      </c>
      <c r="F15" s="7">
        <f>IF(A15&gt;=100,"최대",'01_기준값'!$B$6*'01_기준값'!$B$8^A15)</f>
        <v>537648.11821110023</v>
      </c>
      <c r="G15" s="7">
        <f>IF(A15&gt;=100,"최대",'01_기준값'!$B$7*'01_기준값'!$B$8^A15)</f>
        <v>358432.07880740019</v>
      </c>
      <c r="H15" s="7">
        <f t="shared" si="0"/>
        <v>121</v>
      </c>
      <c r="I15" s="20">
        <f t="shared" si="1"/>
        <v>6.5</v>
      </c>
      <c r="J15" s="20">
        <f t="shared" si="2"/>
        <v>2.65</v>
      </c>
      <c r="K15" s="7">
        <f t="shared" si="3"/>
        <v>1320</v>
      </c>
      <c r="L15" s="20">
        <f t="shared" si="4"/>
        <v>2.1</v>
      </c>
      <c r="M15" s="20">
        <f t="shared" si="5"/>
        <v>1.55</v>
      </c>
    </row>
    <row r="16" spans="1:13">
      <c r="A16" s="6">
        <v>12</v>
      </c>
      <c r="B16" s="6" t="s">
        <v>163</v>
      </c>
      <c r="C16" s="6" t="s">
        <v>164</v>
      </c>
      <c r="D16" s="6" t="s">
        <v>165</v>
      </c>
      <c r="E16" s="8">
        <f>IF(A16&gt;=100,"최대",'01_기준값'!$B$5*'01_기준값'!$B$8^A16)</f>
        <v>232980.85122481012</v>
      </c>
      <c r="F16" s="8">
        <f>IF(A16&gt;=100,"최대",'01_기준값'!$B$6*'01_기준값'!$B$8^A16)</f>
        <v>698942.55367443035</v>
      </c>
      <c r="G16" s="8">
        <f>IF(A16&gt;=100,"최대",'01_기준값'!$B$7*'01_기준값'!$B$8^A16)</f>
        <v>465961.70244962024</v>
      </c>
      <c r="H16" s="8">
        <f t="shared" si="0"/>
        <v>132</v>
      </c>
      <c r="I16" s="21">
        <f t="shared" si="1"/>
        <v>7</v>
      </c>
      <c r="J16" s="21">
        <f t="shared" si="2"/>
        <v>2.8</v>
      </c>
      <c r="K16" s="8">
        <f t="shared" si="3"/>
        <v>1440</v>
      </c>
      <c r="L16" s="21">
        <f t="shared" si="4"/>
        <v>2.2000000000000002</v>
      </c>
      <c r="M16" s="21">
        <f t="shared" si="5"/>
        <v>1.6</v>
      </c>
    </row>
    <row r="17" spans="1:13">
      <c r="A17" s="5">
        <v>13</v>
      </c>
      <c r="B17" s="5" t="s">
        <v>166</v>
      </c>
      <c r="C17" s="5" t="s">
        <v>167</v>
      </c>
      <c r="D17" s="5" t="s">
        <v>168</v>
      </c>
      <c r="E17" s="7">
        <f>IF(A17&gt;=100,"최대",'01_기준값'!$B$5*'01_기준값'!$B$8^A17)</f>
        <v>302875.1065922532</v>
      </c>
      <c r="F17" s="7">
        <f>IF(A17&gt;=100,"최대",'01_기준값'!$B$6*'01_기준값'!$B$8^A17)</f>
        <v>908625.3197767596</v>
      </c>
      <c r="G17" s="7">
        <f>IF(A17&gt;=100,"최대",'01_기준값'!$B$7*'01_기준값'!$B$8^A17)</f>
        <v>605750.2131845064</v>
      </c>
      <c r="H17" s="7">
        <f t="shared" si="0"/>
        <v>143</v>
      </c>
      <c r="I17" s="20">
        <f t="shared" si="1"/>
        <v>7.5</v>
      </c>
      <c r="J17" s="20">
        <f t="shared" si="2"/>
        <v>2.95</v>
      </c>
      <c r="K17" s="7">
        <f t="shared" si="3"/>
        <v>1560</v>
      </c>
      <c r="L17" s="20">
        <f t="shared" si="4"/>
        <v>2.2999999999999998</v>
      </c>
      <c r="M17" s="20">
        <f t="shared" si="5"/>
        <v>1.65</v>
      </c>
    </row>
    <row r="18" spans="1:13">
      <c r="A18" s="6">
        <v>14</v>
      </c>
      <c r="B18" s="6" t="s">
        <v>169</v>
      </c>
      <c r="C18" s="6" t="s">
        <v>170</v>
      </c>
      <c r="D18" s="6" t="s">
        <v>171</v>
      </c>
      <c r="E18" s="8">
        <f>IF(A18&gt;=100,"최대",'01_기준값'!$B$5*'01_기준값'!$B$8^A18)</f>
        <v>393737.63856992917</v>
      </c>
      <c r="F18" s="8">
        <f>IF(A18&gt;=100,"최대",'01_기준값'!$B$6*'01_기준값'!$B$8^A18)</f>
        <v>1181212.9157097875</v>
      </c>
      <c r="G18" s="8">
        <f>IF(A18&gt;=100,"최대",'01_기준값'!$B$7*'01_기준값'!$B$8^A18)</f>
        <v>787475.27713985834</v>
      </c>
      <c r="H18" s="8">
        <f t="shared" si="0"/>
        <v>154</v>
      </c>
      <c r="I18" s="21">
        <f t="shared" si="1"/>
        <v>8</v>
      </c>
      <c r="J18" s="21">
        <f t="shared" si="2"/>
        <v>3.1</v>
      </c>
      <c r="K18" s="8">
        <f t="shared" si="3"/>
        <v>1680</v>
      </c>
      <c r="L18" s="21">
        <f t="shared" si="4"/>
        <v>2.4000000000000004</v>
      </c>
      <c r="M18" s="21">
        <f t="shared" si="5"/>
        <v>1.7000000000000002</v>
      </c>
    </row>
    <row r="19" spans="1:13">
      <c r="A19" s="5">
        <v>15</v>
      </c>
      <c r="B19" s="5" t="s">
        <v>172</v>
      </c>
      <c r="C19" s="5" t="s">
        <v>173</v>
      </c>
      <c r="D19" s="5" t="s">
        <v>174</v>
      </c>
      <c r="E19" s="7">
        <f>IF(A19&gt;=100,"최대",'01_기준값'!$B$5*'01_기준값'!$B$8^A19)</f>
        <v>511858.93014090793</v>
      </c>
      <c r="F19" s="7">
        <f>IF(A19&gt;=100,"최대",'01_기준값'!$B$6*'01_기준값'!$B$8^A19)</f>
        <v>1535576.7904227239</v>
      </c>
      <c r="G19" s="7">
        <f>IF(A19&gt;=100,"최대",'01_기준값'!$B$7*'01_기준값'!$B$8^A19)</f>
        <v>1023717.8602818159</v>
      </c>
      <c r="H19" s="7">
        <f t="shared" si="0"/>
        <v>165</v>
      </c>
      <c r="I19" s="20">
        <f t="shared" si="1"/>
        <v>8.5</v>
      </c>
      <c r="J19" s="20">
        <f t="shared" si="2"/>
        <v>3.25</v>
      </c>
      <c r="K19" s="7">
        <f t="shared" si="3"/>
        <v>1800</v>
      </c>
      <c r="L19" s="20">
        <f t="shared" si="4"/>
        <v>2.5</v>
      </c>
      <c r="M19" s="20">
        <f t="shared" si="5"/>
        <v>1.75</v>
      </c>
    </row>
    <row r="20" spans="1:13">
      <c r="A20" s="6">
        <v>16</v>
      </c>
      <c r="B20" s="6" t="s">
        <v>175</v>
      </c>
      <c r="C20" s="6" t="s">
        <v>176</v>
      </c>
      <c r="D20" s="6" t="s">
        <v>177</v>
      </c>
      <c r="E20" s="8">
        <f>IF(A20&gt;=100,"최대",'01_기준값'!$B$5*'01_기준값'!$B$8^A20)</f>
        <v>665416.60918318026</v>
      </c>
      <c r="F20" s="8">
        <f>IF(A20&gt;=100,"최대",'01_기준값'!$B$6*'01_기준값'!$B$8^A20)</f>
        <v>1996249.8275495409</v>
      </c>
      <c r="G20" s="8">
        <f>IF(A20&gt;=100,"최대",'01_기준값'!$B$7*'01_기준값'!$B$8^A20)</f>
        <v>1330833.2183663605</v>
      </c>
      <c r="H20" s="8">
        <f t="shared" si="0"/>
        <v>176</v>
      </c>
      <c r="I20" s="21">
        <f t="shared" si="1"/>
        <v>9</v>
      </c>
      <c r="J20" s="21">
        <f t="shared" si="2"/>
        <v>3.4</v>
      </c>
      <c r="K20" s="8">
        <f t="shared" si="3"/>
        <v>1920</v>
      </c>
      <c r="L20" s="21">
        <f t="shared" si="4"/>
        <v>2.6</v>
      </c>
      <c r="M20" s="21">
        <f t="shared" si="5"/>
        <v>1.8</v>
      </c>
    </row>
    <row r="21" spans="1:13">
      <c r="A21" s="5">
        <v>17</v>
      </c>
      <c r="B21" s="5" t="s">
        <v>178</v>
      </c>
      <c r="C21" s="5" t="s">
        <v>179</v>
      </c>
      <c r="D21" s="5" t="s">
        <v>180</v>
      </c>
      <c r="E21" s="7">
        <f>IF(A21&gt;=100,"최대",'01_기준값'!$B$5*'01_기준값'!$B$8^A21)</f>
        <v>865041.5919381344</v>
      </c>
      <c r="F21" s="7">
        <f>IF(A21&gt;=100,"최대",'01_기준값'!$B$6*'01_기준값'!$B$8^A21)</f>
        <v>2595124.7758144028</v>
      </c>
      <c r="G21" s="7">
        <f>IF(A21&gt;=100,"최대",'01_기준값'!$B$7*'01_기준값'!$B$8^A21)</f>
        <v>1730083.1838762688</v>
      </c>
      <c r="H21" s="7">
        <f t="shared" si="0"/>
        <v>187</v>
      </c>
      <c r="I21" s="20">
        <f t="shared" si="1"/>
        <v>9.5</v>
      </c>
      <c r="J21" s="20">
        <f t="shared" si="2"/>
        <v>3.55</v>
      </c>
      <c r="K21" s="7">
        <f t="shared" si="3"/>
        <v>2040</v>
      </c>
      <c r="L21" s="20">
        <f t="shared" si="4"/>
        <v>2.7</v>
      </c>
      <c r="M21" s="20">
        <f t="shared" si="5"/>
        <v>1.85</v>
      </c>
    </row>
    <row r="22" spans="1:13">
      <c r="A22" s="6">
        <v>18</v>
      </c>
      <c r="B22" s="6" t="s">
        <v>181</v>
      </c>
      <c r="C22" s="6" t="s">
        <v>182</v>
      </c>
      <c r="D22" s="6" t="s">
        <v>183</v>
      </c>
      <c r="E22" s="8">
        <f>IF(A22&gt;=100,"최대",'01_기준값'!$B$5*'01_기준값'!$B$8^A22)</f>
        <v>1124554.0695195748</v>
      </c>
      <c r="F22" s="8">
        <f>IF(A22&gt;=100,"최대",'01_기준값'!$B$6*'01_기준값'!$B$8^A22)</f>
        <v>3373662.2085587247</v>
      </c>
      <c r="G22" s="8">
        <f>IF(A22&gt;=100,"최대",'01_기준값'!$B$7*'01_기준값'!$B$8^A22)</f>
        <v>2249108.1390391495</v>
      </c>
      <c r="H22" s="8">
        <f t="shared" si="0"/>
        <v>198</v>
      </c>
      <c r="I22" s="21">
        <f t="shared" si="1"/>
        <v>10</v>
      </c>
      <c r="J22" s="21">
        <f t="shared" si="2"/>
        <v>3.6999999999999997</v>
      </c>
      <c r="K22" s="8">
        <f t="shared" si="3"/>
        <v>2160</v>
      </c>
      <c r="L22" s="21">
        <f t="shared" si="4"/>
        <v>2.8</v>
      </c>
      <c r="M22" s="21">
        <f t="shared" si="5"/>
        <v>1.9</v>
      </c>
    </row>
    <row r="23" spans="1:13">
      <c r="A23" s="5">
        <v>19</v>
      </c>
      <c r="B23" s="5" t="s">
        <v>184</v>
      </c>
      <c r="C23" s="5" t="s">
        <v>185</v>
      </c>
      <c r="D23" s="5" t="s">
        <v>186</v>
      </c>
      <c r="E23" s="7">
        <f>IF(A23&gt;=100,"최대",'01_기준값'!$B$5*'01_기준값'!$B$8^A23)</f>
        <v>1461920.2903754476</v>
      </c>
      <c r="F23" s="7">
        <f>IF(A23&gt;=100,"최대",'01_기준값'!$B$6*'01_기준값'!$B$8^A23)</f>
        <v>4385760.8711263426</v>
      </c>
      <c r="G23" s="7">
        <f>IF(A23&gt;=100,"최대",'01_기준값'!$B$7*'01_기준값'!$B$8^A23)</f>
        <v>2923840.5807508952</v>
      </c>
      <c r="H23" s="7">
        <f t="shared" si="0"/>
        <v>209</v>
      </c>
      <c r="I23" s="20">
        <f t="shared" si="1"/>
        <v>10.5</v>
      </c>
      <c r="J23" s="20">
        <f t="shared" si="2"/>
        <v>3.85</v>
      </c>
      <c r="K23" s="7">
        <f t="shared" si="3"/>
        <v>2280</v>
      </c>
      <c r="L23" s="20">
        <f t="shared" si="4"/>
        <v>2.9000000000000004</v>
      </c>
      <c r="M23" s="20">
        <f t="shared" si="5"/>
        <v>1.9500000000000002</v>
      </c>
    </row>
    <row r="24" spans="1:13">
      <c r="A24" s="6">
        <v>20</v>
      </c>
      <c r="B24" s="6" t="s">
        <v>187</v>
      </c>
      <c r="C24" s="6" t="s">
        <v>188</v>
      </c>
      <c r="D24" s="6" t="s">
        <v>189</v>
      </c>
      <c r="E24" s="8">
        <f>IF(A24&gt;=100,"최대",'01_기준값'!$B$5*'01_기준값'!$B$8^A24)</f>
        <v>1900496.3774880816</v>
      </c>
      <c r="F24" s="8">
        <f>IF(A24&gt;=100,"최대",'01_기준값'!$B$6*'01_기준값'!$B$8^A24)</f>
        <v>5701489.132464245</v>
      </c>
      <c r="G24" s="8">
        <f>IF(A24&gt;=100,"최대",'01_기준값'!$B$7*'01_기준값'!$B$8^A24)</f>
        <v>3800992.7549761632</v>
      </c>
      <c r="H24" s="8">
        <f t="shared" si="0"/>
        <v>220</v>
      </c>
      <c r="I24" s="21">
        <f t="shared" si="1"/>
        <v>11</v>
      </c>
      <c r="J24" s="21">
        <f t="shared" si="2"/>
        <v>4</v>
      </c>
      <c r="K24" s="8">
        <f t="shared" si="3"/>
        <v>2400</v>
      </c>
      <c r="L24" s="21">
        <f t="shared" si="4"/>
        <v>3</v>
      </c>
      <c r="M24" s="21">
        <f t="shared" si="5"/>
        <v>2</v>
      </c>
    </row>
    <row r="25" spans="1:13">
      <c r="A25" s="5">
        <v>21</v>
      </c>
      <c r="B25" s="5" t="s">
        <v>190</v>
      </c>
      <c r="C25" s="5" t="s">
        <v>191</v>
      </c>
      <c r="D25" s="5" t="s">
        <v>192</v>
      </c>
      <c r="E25" s="7">
        <f>IF(A25&gt;=100,"최대",'01_기준값'!$B$5*'01_기준값'!$B$8^A25)</f>
        <v>2470645.2907345062</v>
      </c>
      <c r="F25" s="7">
        <f>IF(A25&gt;=100,"최대",'01_기준값'!$B$6*'01_기준값'!$B$8^A25)</f>
        <v>7411935.8722035186</v>
      </c>
      <c r="G25" s="7">
        <f>IF(A25&gt;=100,"최대",'01_기준값'!$B$7*'01_기준값'!$B$8^A25)</f>
        <v>4941290.5814690124</v>
      </c>
      <c r="H25" s="7">
        <f t="shared" si="0"/>
        <v>231</v>
      </c>
      <c r="I25" s="20">
        <f t="shared" si="1"/>
        <v>11.5</v>
      </c>
      <c r="J25" s="20">
        <f t="shared" si="2"/>
        <v>4.1500000000000004</v>
      </c>
      <c r="K25" s="7">
        <f t="shared" si="3"/>
        <v>2520</v>
      </c>
      <c r="L25" s="20">
        <f t="shared" si="4"/>
        <v>3.1</v>
      </c>
      <c r="M25" s="20">
        <f t="shared" si="5"/>
        <v>2.0499999999999998</v>
      </c>
    </row>
    <row r="26" spans="1:13">
      <c r="A26" s="6">
        <v>22</v>
      </c>
      <c r="B26" s="6" t="s">
        <v>193</v>
      </c>
      <c r="C26" s="6" t="s">
        <v>194</v>
      </c>
      <c r="D26" s="6" t="s">
        <v>195</v>
      </c>
      <c r="E26" s="8">
        <f>IF(A26&gt;=100,"최대",'01_기준값'!$B$5*'01_기준값'!$B$8^A26)</f>
        <v>3211838.8779548584</v>
      </c>
      <c r="F26" s="8">
        <f>IF(A26&gt;=100,"최대",'01_기준값'!$B$6*'01_기준값'!$B$8^A26)</f>
        <v>9635516.6338645741</v>
      </c>
      <c r="G26" s="8">
        <f>IF(A26&gt;=100,"최대",'01_기준값'!$B$7*'01_기준값'!$B$8^A26)</f>
        <v>6423677.7559097167</v>
      </c>
      <c r="H26" s="8">
        <f t="shared" si="0"/>
        <v>242</v>
      </c>
      <c r="I26" s="21">
        <f t="shared" si="1"/>
        <v>12</v>
      </c>
      <c r="J26" s="21">
        <f t="shared" si="2"/>
        <v>4.3</v>
      </c>
      <c r="K26" s="8">
        <f t="shared" si="3"/>
        <v>2640</v>
      </c>
      <c r="L26" s="21">
        <f t="shared" si="4"/>
        <v>3.2</v>
      </c>
      <c r="M26" s="21">
        <f t="shared" si="5"/>
        <v>2.1</v>
      </c>
    </row>
    <row r="27" spans="1:13">
      <c r="A27" s="5">
        <v>23</v>
      </c>
      <c r="B27" s="5" t="s">
        <v>196</v>
      </c>
      <c r="C27" s="5" t="s">
        <v>197</v>
      </c>
      <c r="D27" s="5" t="s">
        <v>198</v>
      </c>
      <c r="E27" s="7">
        <f>IF(A27&gt;=100,"최대",'01_기준값'!$B$5*'01_기준값'!$B$8^A27)</f>
        <v>4175390.541341316</v>
      </c>
      <c r="F27" s="7">
        <f>IF(A27&gt;=100,"최대",'01_기준값'!$B$6*'01_기준값'!$B$8^A27)</f>
        <v>12526171.624023948</v>
      </c>
      <c r="G27" s="7">
        <f>IF(A27&gt;=100,"최대",'01_기준값'!$B$7*'01_기준값'!$B$8^A27)</f>
        <v>8350781.0826826319</v>
      </c>
      <c r="H27" s="7">
        <f t="shared" si="0"/>
        <v>253</v>
      </c>
      <c r="I27" s="20">
        <f t="shared" si="1"/>
        <v>12.5</v>
      </c>
      <c r="J27" s="20">
        <f t="shared" si="2"/>
        <v>4.4499999999999993</v>
      </c>
      <c r="K27" s="7">
        <f t="shared" si="3"/>
        <v>2760</v>
      </c>
      <c r="L27" s="20">
        <f t="shared" si="4"/>
        <v>3.3000000000000003</v>
      </c>
      <c r="M27" s="20">
        <f t="shared" si="5"/>
        <v>2.1500000000000004</v>
      </c>
    </row>
    <row r="28" spans="1:13">
      <c r="A28" s="6">
        <v>24</v>
      </c>
      <c r="B28" s="6" t="s">
        <v>199</v>
      </c>
      <c r="C28" s="6" t="s">
        <v>200</v>
      </c>
      <c r="D28" s="6" t="s">
        <v>201</v>
      </c>
      <c r="E28" s="8">
        <f>IF(A28&gt;=100,"최대",'01_기준값'!$B$5*'01_기준값'!$B$8^A28)</f>
        <v>5428007.7037437102</v>
      </c>
      <c r="F28" s="8">
        <f>IF(A28&gt;=100,"최대",'01_기준값'!$B$6*'01_기준값'!$B$8^A28)</f>
        <v>16284023.111231131</v>
      </c>
      <c r="G28" s="8">
        <f>IF(A28&gt;=100,"최대",'01_기준값'!$B$7*'01_기준값'!$B$8^A28)</f>
        <v>10856015.40748742</v>
      </c>
      <c r="H28" s="8">
        <f t="shared" si="0"/>
        <v>264</v>
      </c>
      <c r="I28" s="21">
        <f t="shared" si="1"/>
        <v>13</v>
      </c>
      <c r="J28" s="21">
        <f t="shared" si="2"/>
        <v>4.5999999999999996</v>
      </c>
      <c r="K28" s="8">
        <f t="shared" si="3"/>
        <v>2880</v>
      </c>
      <c r="L28" s="21">
        <f t="shared" si="4"/>
        <v>3.4000000000000004</v>
      </c>
      <c r="M28" s="21">
        <f t="shared" si="5"/>
        <v>2.2000000000000002</v>
      </c>
    </row>
    <row r="29" spans="1:13">
      <c r="A29" s="5">
        <v>25</v>
      </c>
      <c r="B29" s="5" t="s">
        <v>202</v>
      </c>
      <c r="C29" s="5" t="s">
        <v>203</v>
      </c>
      <c r="D29" s="5" t="s">
        <v>204</v>
      </c>
      <c r="E29" s="7">
        <f>IF(A29&gt;=100,"최대",'01_기준값'!$B$5*'01_기준값'!$B$8^A29)</f>
        <v>7056410.0148668243</v>
      </c>
      <c r="F29" s="7">
        <f>IF(A29&gt;=100,"최대",'01_기준값'!$B$6*'01_기준값'!$B$8^A29)</f>
        <v>21169230.044600472</v>
      </c>
      <c r="G29" s="7">
        <f>IF(A29&gt;=100,"최대",'01_기준값'!$B$7*'01_기준값'!$B$8^A29)</f>
        <v>14112820.029733649</v>
      </c>
      <c r="H29" s="7">
        <f t="shared" si="0"/>
        <v>275</v>
      </c>
      <c r="I29" s="20">
        <f t="shared" si="1"/>
        <v>13.5</v>
      </c>
      <c r="J29" s="20">
        <f t="shared" si="2"/>
        <v>4.75</v>
      </c>
      <c r="K29" s="7">
        <f t="shared" si="3"/>
        <v>3000</v>
      </c>
      <c r="L29" s="20">
        <f t="shared" si="4"/>
        <v>3.5</v>
      </c>
      <c r="M29" s="20">
        <f t="shared" si="5"/>
        <v>2.25</v>
      </c>
    </row>
    <row r="30" spans="1:13">
      <c r="A30" s="6">
        <v>26</v>
      </c>
      <c r="B30" s="6" t="s">
        <v>205</v>
      </c>
      <c r="C30" s="6" t="s">
        <v>206</v>
      </c>
      <c r="D30" s="6" t="s">
        <v>207</v>
      </c>
      <c r="E30" s="8">
        <f>IF(A30&gt;=100,"최대",'01_기준값'!$B$5*'01_기준값'!$B$8^A30)</f>
        <v>9173333.0193268713</v>
      </c>
      <c r="F30" s="8">
        <f>IF(A30&gt;=100,"최대",'01_기준값'!$B$6*'01_기준값'!$B$8^A30)</f>
        <v>27519999.057980616</v>
      </c>
      <c r="G30" s="8">
        <f>IF(A30&gt;=100,"최대",'01_기준값'!$B$7*'01_기준값'!$B$8^A30)</f>
        <v>18346666.038653743</v>
      </c>
      <c r="H30" s="8">
        <f t="shared" si="0"/>
        <v>286</v>
      </c>
      <c r="I30" s="21">
        <f t="shared" si="1"/>
        <v>14</v>
      </c>
      <c r="J30" s="21">
        <f t="shared" si="2"/>
        <v>4.9000000000000004</v>
      </c>
      <c r="K30" s="8">
        <f t="shared" si="3"/>
        <v>3120</v>
      </c>
      <c r="L30" s="21">
        <f t="shared" si="4"/>
        <v>3.6</v>
      </c>
      <c r="M30" s="21">
        <f t="shared" si="5"/>
        <v>2.2999999999999998</v>
      </c>
    </row>
    <row r="31" spans="1:13">
      <c r="A31" s="5">
        <v>27</v>
      </c>
      <c r="B31" s="5" t="s">
        <v>208</v>
      </c>
      <c r="C31" s="5" t="s">
        <v>209</v>
      </c>
      <c r="D31" s="5" t="s">
        <v>210</v>
      </c>
      <c r="E31" s="7">
        <f>IF(A31&gt;=100,"최대",'01_기준값'!$B$5*'01_기준값'!$B$8^A31)</f>
        <v>11925332.925124936</v>
      </c>
      <c r="F31" s="7">
        <f>IF(A31&gt;=100,"최대",'01_기준값'!$B$6*'01_기준값'!$B$8^A31)</f>
        <v>35775998.775374807</v>
      </c>
      <c r="G31" s="7">
        <f>IF(A31&gt;=100,"최대",'01_기준값'!$B$7*'01_기준값'!$B$8^A31)</f>
        <v>23850665.850249872</v>
      </c>
      <c r="H31" s="7">
        <f t="shared" si="0"/>
        <v>297</v>
      </c>
      <c r="I31" s="20">
        <f t="shared" si="1"/>
        <v>14.5</v>
      </c>
      <c r="J31" s="20">
        <f t="shared" si="2"/>
        <v>5.05</v>
      </c>
      <c r="K31" s="7">
        <f t="shared" si="3"/>
        <v>3240</v>
      </c>
      <c r="L31" s="20">
        <f t="shared" si="4"/>
        <v>3.7</v>
      </c>
      <c r="M31" s="20">
        <f t="shared" si="5"/>
        <v>2.35</v>
      </c>
    </row>
    <row r="32" spans="1:13">
      <c r="A32" s="6">
        <v>28</v>
      </c>
      <c r="B32" s="6" t="s">
        <v>211</v>
      </c>
      <c r="C32" s="6" t="s">
        <v>212</v>
      </c>
      <c r="D32" s="6" t="s">
        <v>213</v>
      </c>
      <c r="E32" s="8">
        <f>IF(A32&gt;=100,"최대",'01_기준값'!$B$5*'01_기준값'!$B$8^A32)</f>
        <v>15502932.802662415</v>
      </c>
      <c r="F32" s="8">
        <f>IF(A32&gt;=100,"최대",'01_기준값'!$B$6*'01_기준값'!$B$8^A32)</f>
        <v>46508798.407987244</v>
      </c>
      <c r="G32" s="8">
        <f>IF(A32&gt;=100,"최대",'01_기준값'!$B$7*'01_기준값'!$B$8^A32)</f>
        <v>31005865.605324831</v>
      </c>
      <c r="H32" s="8">
        <f t="shared" si="0"/>
        <v>308</v>
      </c>
      <c r="I32" s="21">
        <f t="shared" si="1"/>
        <v>15</v>
      </c>
      <c r="J32" s="21">
        <f t="shared" si="2"/>
        <v>5.2</v>
      </c>
      <c r="K32" s="8">
        <f t="shared" si="3"/>
        <v>3360</v>
      </c>
      <c r="L32" s="21">
        <f t="shared" si="4"/>
        <v>3.8000000000000003</v>
      </c>
      <c r="M32" s="21">
        <f t="shared" si="5"/>
        <v>2.4000000000000004</v>
      </c>
    </row>
    <row r="33" spans="1:13">
      <c r="A33" s="5">
        <v>29</v>
      </c>
      <c r="B33" s="5" t="s">
        <v>214</v>
      </c>
      <c r="C33" s="5" t="s">
        <v>215</v>
      </c>
      <c r="D33" s="5" t="s">
        <v>216</v>
      </c>
      <c r="E33" s="7">
        <f>IF(A33&gt;=100,"최대",'01_기준값'!$B$5*'01_기준값'!$B$8^A33)</f>
        <v>20153812.643461142</v>
      </c>
      <c r="F33" s="7">
        <f>IF(A33&gt;=100,"최대",'01_기준값'!$B$6*'01_기준값'!$B$8^A33)</f>
        <v>60461437.930383429</v>
      </c>
      <c r="G33" s="7">
        <f>IF(A33&gt;=100,"최대",'01_기준값'!$B$7*'01_기준값'!$B$8^A33)</f>
        <v>40307625.286922283</v>
      </c>
      <c r="H33" s="7">
        <f t="shared" si="0"/>
        <v>319</v>
      </c>
      <c r="I33" s="20">
        <f t="shared" si="1"/>
        <v>15.5</v>
      </c>
      <c r="J33" s="20">
        <f t="shared" si="2"/>
        <v>5.35</v>
      </c>
      <c r="K33" s="7">
        <f t="shared" si="3"/>
        <v>3480</v>
      </c>
      <c r="L33" s="20">
        <f t="shared" si="4"/>
        <v>3.9000000000000004</v>
      </c>
      <c r="M33" s="20">
        <f t="shared" si="5"/>
        <v>2.4500000000000002</v>
      </c>
    </row>
    <row r="34" spans="1:13">
      <c r="A34" s="6">
        <v>30</v>
      </c>
      <c r="B34" s="6" t="s">
        <v>217</v>
      </c>
      <c r="C34" s="6" t="s">
        <v>218</v>
      </c>
      <c r="D34" s="6" t="s">
        <v>219</v>
      </c>
      <c r="E34" s="8">
        <f>IF(A34&gt;=100,"최대",'01_기준값'!$B$5*'01_기준값'!$B$8^A34)</f>
        <v>26199956.436499484</v>
      </c>
      <c r="F34" s="8">
        <f>IF(A34&gt;=100,"최대",'01_기준값'!$B$6*'01_기준값'!$B$8^A34)</f>
        <v>78599869.309498444</v>
      </c>
      <c r="G34" s="8">
        <f>IF(A34&gt;=100,"최대",'01_기준값'!$B$7*'01_기준값'!$B$8^A34)</f>
        <v>52399912.872998968</v>
      </c>
      <c r="H34" s="8">
        <f t="shared" si="0"/>
        <v>330</v>
      </c>
      <c r="I34" s="21">
        <f t="shared" si="1"/>
        <v>16</v>
      </c>
      <c r="J34" s="21">
        <f t="shared" si="2"/>
        <v>5.5</v>
      </c>
      <c r="K34" s="8">
        <f t="shared" si="3"/>
        <v>3600</v>
      </c>
      <c r="L34" s="21">
        <f t="shared" si="4"/>
        <v>4</v>
      </c>
      <c r="M34" s="21">
        <f t="shared" si="5"/>
        <v>2.5</v>
      </c>
    </row>
    <row r="35" spans="1:13">
      <c r="A35" s="5">
        <v>31</v>
      </c>
      <c r="B35" s="5" t="s">
        <v>220</v>
      </c>
      <c r="C35" s="5" t="s">
        <v>221</v>
      </c>
      <c r="D35" s="5" t="s">
        <v>222</v>
      </c>
      <c r="E35" s="7">
        <f>IF(A35&gt;=100,"최대",'01_기준값'!$B$5*'01_기준값'!$B$8^A35)</f>
        <v>34059943.367449336</v>
      </c>
      <c r="F35" s="7">
        <f>IF(A35&gt;=100,"최대",'01_기준값'!$B$6*'01_기준값'!$B$8^A35)</f>
        <v>102179830.102348</v>
      </c>
      <c r="G35" s="7">
        <f>IF(A35&gt;=100,"최대",'01_기준값'!$B$7*'01_기준값'!$B$8^A35)</f>
        <v>68119886.734898672</v>
      </c>
      <c r="H35" s="7">
        <f t="shared" si="0"/>
        <v>341</v>
      </c>
      <c r="I35" s="20">
        <f t="shared" si="1"/>
        <v>16.5</v>
      </c>
      <c r="J35" s="20">
        <f t="shared" si="2"/>
        <v>5.6499999999999995</v>
      </c>
      <c r="K35" s="7">
        <f t="shared" si="3"/>
        <v>3720</v>
      </c>
      <c r="L35" s="20">
        <f t="shared" si="4"/>
        <v>4.0999999999999996</v>
      </c>
      <c r="M35" s="20">
        <f t="shared" si="5"/>
        <v>2.5499999999999998</v>
      </c>
    </row>
    <row r="36" spans="1:13">
      <c r="A36" s="6">
        <v>32</v>
      </c>
      <c r="B36" s="6" t="s">
        <v>223</v>
      </c>
      <c r="C36" s="6" t="s">
        <v>224</v>
      </c>
      <c r="D36" s="6" t="s">
        <v>225</v>
      </c>
      <c r="E36" s="8">
        <f>IF(A36&gt;=100,"최대",'01_기준값'!$B$5*'01_기준값'!$B$8^A36)</f>
        <v>44277926.377684131</v>
      </c>
      <c r="F36" s="8">
        <f>IF(A36&gt;=100,"최대",'01_기준값'!$B$6*'01_기준값'!$B$8^A36)</f>
        <v>132833779.13305241</v>
      </c>
      <c r="G36" s="8">
        <f>IF(A36&gt;=100,"최대",'01_기준값'!$B$7*'01_기준값'!$B$8^A36)</f>
        <v>88555852.755368263</v>
      </c>
      <c r="H36" s="8">
        <f t="shared" si="0"/>
        <v>352</v>
      </c>
      <c r="I36" s="21">
        <f t="shared" si="1"/>
        <v>17</v>
      </c>
      <c r="J36" s="21">
        <f t="shared" si="2"/>
        <v>5.8</v>
      </c>
      <c r="K36" s="8">
        <f t="shared" si="3"/>
        <v>3840</v>
      </c>
      <c r="L36" s="21">
        <f t="shared" si="4"/>
        <v>4.2</v>
      </c>
      <c r="M36" s="21">
        <f t="shared" si="5"/>
        <v>2.6</v>
      </c>
    </row>
    <row r="37" spans="1:13">
      <c r="A37" s="5">
        <v>33</v>
      </c>
      <c r="B37" s="5" t="s">
        <v>226</v>
      </c>
      <c r="C37" s="5" t="s">
        <v>227</v>
      </c>
      <c r="D37" s="5" t="s">
        <v>228</v>
      </c>
      <c r="E37" s="7">
        <f>IF(A37&gt;=100,"최대",'01_기준값'!$B$5*'01_기준값'!$B$8^A37)</f>
        <v>57561304.290989377</v>
      </c>
      <c r="F37" s="7">
        <f>IF(A37&gt;=100,"최대",'01_기준값'!$B$6*'01_기준값'!$B$8^A37)</f>
        <v>172683912.87296811</v>
      </c>
      <c r="G37" s="7">
        <f>IF(A37&gt;=100,"최대",'01_기준값'!$B$7*'01_기준값'!$B$8^A37)</f>
        <v>115122608.58197875</v>
      </c>
      <c r="H37" s="7">
        <f t="shared" ref="H37:H68" si="6">11*A37</f>
        <v>363</v>
      </c>
      <c r="I37" s="20">
        <f t="shared" ref="I37:I68" si="7">1+A37/2</f>
        <v>17.5</v>
      </c>
      <c r="J37" s="20">
        <f t="shared" ref="J37:J68" si="8">1+0.15*A37</f>
        <v>5.95</v>
      </c>
      <c r="K37" s="7">
        <f t="shared" ref="K37:K68" si="9">120*A37</f>
        <v>3960</v>
      </c>
      <c r="L37" s="20">
        <f t="shared" ref="L37:L68" si="10">1+0.1*A37</f>
        <v>4.3000000000000007</v>
      </c>
      <c r="M37" s="20">
        <f t="shared" ref="M37:M68" si="11">1+0.05*A37</f>
        <v>2.6500000000000004</v>
      </c>
    </row>
    <row r="38" spans="1:13">
      <c r="A38" s="6">
        <v>34</v>
      </c>
      <c r="B38" s="6" t="s">
        <v>229</v>
      </c>
      <c r="C38" s="6" t="s">
        <v>230</v>
      </c>
      <c r="D38" s="6" t="s">
        <v>231</v>
      </c>
      <c r="E38" s="8">
        <f>IF(A38&gt;=100,"최대",'01_기준값'!$B$5*'01_기준값'!$B$8^A38)</f>
        <v>74829695.578286186</v>
      </c>
      <c r="F38" s="8">
        <f>IF(A38&gt;=100,"최대",'01_기준값'!$B$6*'01_기준값'!$B$8^A38)</f>
        <v>224489086.73485857</v>
      </c>
      <c r="G38" s="8">
        <f>IF(A38&gt;=100,"최대",'01_기준값'!$B$7*'01_기준값'!$B$8^A38)</f>
        <v>149659391.15657237</v>
      </c>
      <c r="H38" s="8">
        <f t="shared" si="6"/>
        <v>374</v>
      </c>
      <c r="I38" s="21">
        <f t="shared" si="7"/>
        <v>18</v>
      </c>
      <c r="J38" s="21">
        <f t="shared" si="8"/>
        <v>6.1</v>
      </c>
      <c r="K38" s="8">
        <f t="shared" si="9"/>
        <v>4080</v>
      </c>
      <c r="L38" s="21">
        <f t="shared" si="10"/>
        <v>4.4000000000000004</v>
      </c>
      <c r="M38" s="21">
        <f t="shared" si="11"/>
        <v>2.7</v>
      </c>
    </row>
    <row r="39" spans="1:13">
      <c r="A39" s="5">
        <v>35</v>
      </c>
      <c r="B39" s="5" t="s">
        <v>232</v>
      </c>
      <c r="C39" s="5" t="s">
        <v>233</v>
      </c>
      <c r="D39" s="5" t="s">
        <v>234</v>
      </c>
      <c r="E39" s="7">
        <f>IF(A39&gt;=100,"최대",'01_기준값'!$B$5*'01_기준값'!$B$8^A39)</f>
        <v>97278604.251772061</v>
      </c>
      <c r="F39" s="7">
        <f>IF(A39&gt;=100,"최대",'01_기준값'!$B$6*'01_기준값'!$B$8^A39)</f>
        <v>291835812.7553162</v>
      </c>
      <c r="G39" s="7">
        <f>IF(A39&gt;=100,"최대",'01_기준값'!$B$7*'01_기준값'!$B$8^A39)</f>
        <v>194557208.50354412</v>
      </c>
      <c r="H39" s="7">
        <f t="shared" si="6"/>
        <v>385</v>
      </c>
      <c r="I39" s="20">
        <f t="shared" si="7"/>
        <v>18.5</v>
      </c>
      <c r="J39" s="20">
        <f t="shared" si="8"/>
        <v>6.25</v>
      </c>
      <c r="K39" s="7">
        <f t="shared" si="9"/>
        <v>4200</v>
      </c>
      <c r="L39" s="20">
        <f t="shared" si="10"/>
        <v>4.5</v>
      </c>
      <c r="M39" s="20">
        <f t="shared" si="11"/>
        <v>2.75</v>
      </c>
    </row>
    <row r="40" spans="1:13">
      <c r="A40" s="6">
        <v>36</v>
      </c>
      <c r="B40" s="6" t="s">
        <v>235</v>
      </c>
      <c r="C40" s="6" t="s">
        <v>236</v>
      </c>
      <c r="D40" s="6" t="s">
        <v>237</v>
      </c>
      <c r="E40" s="8">
        <f>IF(A40&gt;=100,"최대",'01_기준값'!$B$5*'01_기준값'!$B$8^A40)</f>
        <v>126462185.52730368</v>
      </c>
      <c r="F40" s="8">
        <f>IF(A40&gt;=100,"최대",'01_기준값'!$B$6*'01_기준값'!$B$8^A40)</f>
        <v>379386556.58191103</v>
      </c>
      <c r="G40" s="8">
        <f>IF(A40&gt;=100,"최대",'01_기준값'!$B$7*'01_기준값'!$B$8^A40)</f>
        <v>252924371.05460736</v>
      </c>
      <c r="H40" s="8">
        <f t="shared" si="6"/>
        <v>396</v>
      </c>
      <c r="I40" s="21">
        <f t="shared" si="7"/>
        <v>19</v>
      </c>
      <c r="J40" s="21">
        <f t="shared" si="8"/>
        <v>6.3999999999999995</v>
      </c>
      <c r="K40" s="8">
        <f t="shared" si="9"/>
        <v>4320</v>
      </c>
      <c r="L40" s="21">
        <f t="shared" si="10"/>
        <v>4.5999999999999996</v>
      </c>
      <c r="M40" s="21">
        <f t="shared" si="11"/>
        <v>2.8</v>
      </c>
    </row>
    <row r="41" spans="1:13">
      <c r="A41" s="5">
        <v>37</v>
      </c>
      <c r="B41" s="5" t="s">
        <v>238</v>
      </c>
      <c r="C41" s="5" t="s">
        <v>239</v>
      </c>
      <c r="D41" s="5" t="s">
        <v>240</v>
      </c>
      <c r="E41" s="7">
        <f>IF(A41&gt;=100,"최대",'01_기준값'!$B$5*'01_기준값'!$B$8^A41)</f>
        <v>164400841.18549478</v>
      </c>
      <c r="F41" s="7">
        <f>IF(A41&gt;=100,"최대",'01_기준값'!$B$6*'01_기준값'!$B$8^A41)</f>
        <v>493202523.5564844</v>
      </c>
      <c r="G41" s="7">
        <f>IF(A41&gt;=100,"최대",'01_기준값'!$B$7*'01_기준값'!$B$8^A41)</f>
        <v>328801682.37098956</v>
      </c>
      <c r="H41" s="7">
        <f t="shared" si="6"/>
        <v>407</v>
      </c>
      <c r="I41" s="20">
        <f t="shared" si="7"/>
        <v>19.5</v>
      </c>
      <c r="J41" s="20">
        <f t="shared" si="8"/>
        <v>6.55</v>
      </c>
      <c r="K41" s="7">
        <f t="shared" si="9"/>
        <v>4440</v>
      </c>
      <c r="L41" s="20">
        <f t="shared" si="10"/>
        <v>4.7</v>
      </c>
      <c r="M41" s="20">
        <f t="shared" si="11"/>
        <v>2.85</v>
      </c>
    </row>
    <row r="42" spans="1:13">
      <c r="A42" s="6">
        <v>38</v>
      </c>
      <c r="B42" s="6" t="s">
        <v>241</v>
      </c>
      <c r="C42" s="6" t="s">
        <v>242</v>
      </c>
      <c r="D42" s="6" t="s">
        <v>243</v>
      </c>
      <c r="E42" s="8">
        <f>IF(A42&gt;=100,"최대",'01_기준값'!$B$5*'01_기준값'!$B$8^A42)</f>
        <v>213721093.54114324</v>
      </c>
      <c r="F42" s="8">
        <f>IF(A42&gt;=100,"최대",'01_기준값'!$B$6*'01_기준값'!$B$8^A42)</f>
        <v>641163280.62342966</v>
      </c>
      <c r="G42" s="8">
        <f>IF(A42&gt;=100,"최대",'01_기준값'!$B$7*'01_기준값'!$B$8^A42)</f>
        <v>427442187.08228648</v>
      </c>
      <c r="H42" s="8">
        <f t="shared" si="6"/>
        <v>418</v>
      </c>
      <c r="I42" s="21">
        <f t="shared" si="7"/>
        <v>20</v>
      </c>
      <c r="J42" s="21">
        <f t="shared" si="8"/>
        <v>6.7</v>
      </c>
      <c r="K42" s="8">
        <f t="shared" si="9"/>
        <v>4560</v>
      </c>
      <c r="L42" s="21">
        <f t="shared" si="10"/>
        <v>4.8000000000000007</v>
      </c>
      <c r="M42" s="21">
        <f t="shared" si="11"/>
        <v>2.9000000000000004</v>
      </c>
    </row>
    <row r="43" spans="1:13">
      <c r="A43" s="5">
        <v>39</v>
      </c>
      <c r="B43" s="5" t="s">
        <v>244</v>
      </c>
      <c r="C43" s="5" t="s">
        <v>245</v>
      </c>
      <c r="D43" s="5" t="s">
        <v>246</v>
      </c>
      <c r="E43" s="7">
        <f>IF(A43&gt;=100,"최대",'01_기준값'!$B$5*'01_기준값'!$B$8^A43)</f>
        <v>277837421.60348624</v>
      </c>
      <c r="F43" s="7">
        <f>IF(A43&gt;=100,"최대",'01_기준값'!$B$6*'01_기준값'!$B$8^A43)</f>
        <v>833512264.81045878</v>
      </c>
      <c r="G43" s="7">
        <f>IF(A43&gt;=100,"최대",'01_기준값'!$B$7*'01_기준값'!$B$8^A43)</f>
        <v>555674843.20697248</v>
      </c>
      <c r="H43" s="7">
        <f t="shared" si="6"/>
        <v>429</v>
      </c>
      <c r="I43" s="20">
        <f t="shared" si="7"/>
        <v>20.5</v>
      </c>
      <c r="J43" s="20">
        <f t="shared" si="8"/>
        <v>6.85</v>
      </c>
      <c r="K43" s="7">
        <f t="shared" si="9"/>
        <v>4680</v>
      </c>
      <c r="L43" s="20">
        <f t="shared" si="10"/>
        <v>4.9000000000000004</v>
      </c>
      <c r="M43" s="20">
        <f t="shared" si="11"/>
        <v>2.95</v>
      </c>
    </row>
    <row r="44" spans="1:13">
      <c r="A44" s="6">
        <v>40</v>
      </c>
      <c r="B44" s="6" t="s">
        <v>247</v>
      </c>
      <c r="C44" s="6" t="s">
        <v>248</v>
      </c>
      <c r="D44" s="6" t="s">
        <v>249</v>
      </c>
      <c r="E44" s="8">
        <f>IF(A44&gt;=100,"최대",'01_기준값'!$B$5*'01_기준값'!$B$8^A44)</f>
        <v>361188648.08453208</v>
      </c>
      <c r="F44" s="8">
        <f>IF(A44&gt;=100,"최대",'01_기준값'!$B$6*'01_기준값'!$B$8^A44)</f>
        <v>1083565944.2535963</v>
      </c>
      <c r="G44" s="8">
        <f>IF(A44&gt;=100,"최대",'01_기준값'!$B$7*'01_기준값'!$B$8^A44)</f>
        <v>722377296.16906416</v>
      </c>
      <c r="H44" s="8">
        <f t="shared" si="6"/>
        <v>440</v>
      </c>
      <c r="I44" s="21">
        <f t="shared" si="7"/>
        <v>21</v>
      </c>
      <c r="J44" s="21">
        <f t="shared" si="8"/>
        <v>7</v>
      </c>
      <c r="K44" s="8">
        <f t="shared" si="9"/>
        <v>4800</v>
      </c>
      <c r="L44" s="21">
        <f t="shared" si="10"/>
        <v>5</v>
      </c>
      <c r="M44" s="21">
        <f t="shared" si="11"/>
        <v>3</v>
      </c>
    </row>
    <row r="45" spans="1:13">
      <c r="A45" s="5">
        <v>41</v>
      </c>
      <c r="B45" s="5" t="s">
        <v>250</v>
      </c>
      <c r="C45" s="5" t="s">
        <v>251</v>
      </c>
      <c r="D45" s="5" t="s">
        <v>252</v>
      </c>
      <c r="E45" s="7">
        <f>IF(A45&gt;=100,"최대",'01_기준값'!$B$5*'01_기준값'!$B$8^A45)</f>
        <v>469545242.50989169</v>
      </c>
      <c r="F45" s="7">
        <f>IF(A45&gt;=100,"최대",'01_기준값'!$B$6*'01_기준값'!$B$8^A45)</f>
        <v>1408635727.529675</v>
      </c>
      <c r="G45" s="7">
        <f>IF(A45&gt;=100,"최대",'01_기준값'!$B$7*'01_기준값'!$B$8^A45)</f>
        <v>939090485.01978338</v>
      </c>
      <c r="H45" s="7">
        <f t="shared" si="6"/>
        <v>451</v>
      </c>
      <c r="I45" s="20">
        <f t="shared" si="7"/>
        <v>21.5</v>
      </c>
      <c r="J45" s="20">
        <f t="shared" si="8"/>
        <v>7.1499999999999995</v>
      </c>
      <c r="K45" s="7">
        <f t="shared" si="9"/>
        <v>4920</v>
      </c>
      <c r="L45" s="20">
        <f t="shared" si="10"/>
        <v>5.1000000000000005</v>
      </c>
      <c r="M45" s="20">
        <f t="shared" si="11"/>
        <v>3.0500000000000003</v>
      </c>
    </row>
    <row r="46" spans="1:13">
      <c r="A46" s="6">
        <v>42</v>
      </c>
      <c r="B46" s="6" t="s">
        <v>253</v>
      </c>
      <c r="C46" s="6" t="s">
        <v>254</v>
      </c>
      <c r="D46" s="6" t="s">
        <v>255</v>
      </c>
      <c r="E46" s="8">
        <f>IF(A46&gt;=100,"최대",'01_기준값'!$B$5*'01_기준값'!$B$8^A46)</f>
        <v>610408815.26285923</v>
      </c>
      <c r="F46" s="8">
        <f>IF(A46&gt;=100,"최대",'01_기준값'!$B$6*'01_기준값'!$B$8^A46)</f>
        <v>1831226445.7885778</v>
      </c>
      <c r="G46" s="8">
        <f>IF(A46&gt;=100,"최대",'01_기준값'!$B$7*'01_기준값'!$B$8^A46)</f>
        <v>1220817630.5257185</v>
      </c>
      <c r="H46" s="8">
        <f t="shared" si="6"/>
        <v>462</v>
      </c>
      <c r="I46" s="21">
        <f t="shared" si="7"/>
        <v>22</v>
      </c>
      <c r="J46" s="21">
        <f t="shared" si="8"/>
        <v>7.3</v>
      </c>
      <c r="K46" s="8">
        <f t="shared" si="9"/>
        <v>5040</v>
      </c>
      <c r="L46" s="21">
        <f t="shared" si="10"/>
        <v>5.2</v>
      </c>
      <c r="M46" s="21">
        <f t="shared" si="11"/>
        <v>3.1</v>
      </c>
    </row>
    <row r="47" spans="1:13">
      <c r="A47" s="5">
        <v>43</v>
      </c>
      <c r="B47" s="5" t="s">
        <v>256</v>
      </c>
      <c r="C47" s="5" t="s">
        <v>257</v>
      </c>
      <c r="D47" s="5" t="s">
        <v>258</v>
      </c>
      <c r="E47" s="7">
        <f>IF(A47&gt;=100,"최대",'01_기준값'!$B$5*'01_기준값'!$B$8^A47)</f>
        <v>793531459.84171712</v>
      </c>
      <c r="F47" s="7">
        <f>IF(A47&gt;=100,"최대",'01_기준값'!$B$6*'01_기준값'!$B$8^A47)</f>
        <v>2380594379.5251513</v>
      </c>
      <c r="G47" s="7">
        <f>IF(A47&gt;=100,"최대",'01_기준값'!$B$7*'01_기준값'!$B$8^A47)</f>
        <v>1587062919.6834342</v>
      </c>
      <c r="H47" s="7">
        <f t="shared" si="6"/>
        <v>473</v>
      </c>
      <c r="I47" s="20">
        <f t="shared" si="7"/>
        <v>22.5</v>
      </c>
      <c r="J47" s="20">
        <f t="shared" si="8"/>
        <v>7.45</v>
      </c>
      <c r="K47" s="7">
        <f t="shared" si="9"/>
        <v>5160</v>
      </c>
      <c r="L47" s="20">
        <f t="shared" si="10"/>
        <v>5.3</v>
      </c>
      <c r="M47" s="20">
        <f t="shared" si="11"/>
        <v>3.15</v>
      </c>
    </row>
    <row r="48" spans="1:13">
      <c r="A48" s="6">
        <v>44</v>
      </c>
      <c r="B48" s="6" t="s">
        <v>259</v>
      </c>
      <c r="C48" s="6" t="s">
        <v>260</v>
      </c>
      <c r="D48" s="6" t="s">
        <v>261</v>
      </c>
      <c r="E48" s="8">
        <f>IF(A48&gt;=100,"최대",'01_기준값'!$B$5*'01_기준값'!$B$8^A48)</f>
        <v>1031590897.7942322</v>
      </c>
      <c r="F48" s="8">
        <f>IF(A48&gt;=100,"최대",'01_기준값'!$B$6*'01_기준값'!$B$8^A48)</f>
        <v>3094772693.3826971</v>
      </c>
      <c r="G48" s="8">
        <f>IF(A48&gt;=100,"최대",'01_기준값'!$B$7*'01_기준값'!$B$8^A48)</f>
        <v>2063181795.5884645</v>
      </c>
      <c r="H48" s="8">
        <f t="shared" si="6"/>
        <v>484</v>
      </c>
      <c r="I48" s="21">
        <f t="shared" si="7"/>
        <v>23</v>
      </c>
      <c r="J48" s="21">
        <f t="shared" si="8"/>
        <v>7.6</v>
      </c>
      <c r="K48" s="8">
        <f t="shared" si="9"/>
        <v>5280</v>
      </c>
      <c r="L48" s="21">
        <f t="shared" si="10"/>
        <v>5.4</v>
      </c>
      <c r="M48" s="21">
        <f t="shared" si="11"/>
        <v>3.2</v>
      </c>
    </row>
    <row r="49" spans="1:13">
      <c r="A49" s="5">
        <v>45</v>
      </c>
      <c r="B49" s="5" t="s">
        <v>262</v>
      </c>
      <c r="C49" s="5" t="s">
        <v>263</v>
      </c>
      <c r="D49" s="5" t="s">
        <v>264</v>
      </c>
      <c r="E49" s="7">
        <f>IF(A49&gt;=100,"최대",'01_기준값'!$B$5*'01_기준값'!$B$8^A49)</f>
        <v>1341068167.1325021</v>
      </c>
      <c r="F49" s="7">
        <f>IF(A49&gt;=100,"최대",'01_기준값'!$B$6*'01_기준값'!$B$8^A49)</f>
        <v>4023204501.3975062</v>
      </c>
      <c r="G49" s="7">
        <f>IF(A49&gt;=100,"최대",'01_기준값'!$B$7*'01_기준값'!$B$8^A49)</f>
        <v>2682136334.2650042</v>
      </c>
      <c r="H49" s="7">
        <f t="shared" si="6"/>
        <v>495</v>
      </c>
      <c r="I49" s="20">
        <f t="shared" si="7"/>
        <v>23.5</v>
      </c>
      <c r="J49" s="20">
        <f t="shared" si="8"/>
        <v>7.75</v>
      </c>
      <c r="K49" s="7">
        <f t="shared" si="9"/>
        <v>5400</v>
      </c>
      <c r="L49" s="20">
        <f t="shared" si="10"/>
        <v>5.5</v>
      </c>
      <c r="M49" s="20">
        <f t="shared" si="11"/>
        <v>3.25</v>
      </c>
    </row>
    <row r="50" spans="1:13">
      <c r="A50" s="6">
        <v>46</v>
      </c>
      <c r="B50" s="6" t="s">
        <v>265</v>
      </c>
      <c r="C50" s="6" t="s">
        <v>266</v>
      </c>
      <c r="D50" s="6" t="s">
        <v>267</v>
      </c>
      <c r="E50" s="8">
        <f>IF(A50&gt;=100,"최대",'01_기준값'!$B$5*'01_기준값'!$B$8^A50)</f>
        <v>1743388617.2722528</v>
      </c>
      <c r="F50" s="8">
        <f>IF(A50&gt;=100,"최대",'01_기준값'!$B$6*'01_기준값'!$B$8^A50)</f>
        <v>5230165851.8167582</v>
      </c>
      <c r="G50" s="8">
        <f>IF(A50&gt;=100,"최대",'01_기준값'!$B$7*'01_기준값'!$B$8^A50)</f>
        <v>3486777234.5445056</v>
      </c>
      <c r="H50" s="8">
        <f t="shared" si="6"/>
        <v>506</v>
      </c>
      <c r="I50" s="21">
        <f t="shared" si="7"/>
        <v>24</v>
      </c>
      <c r="J50" s="21">
        <f t="shared" si="8"/>
        <v>7.8999999999999995</v>
      </c>
      <c r="K50" s="8">
        <f t="shared" si="9"/>
        <v>5520</v>
      </c>
      <c r="L50" s="21">
        <f t="shared" si="10"/>
        <v>5.6000000000000005</v>
      </c>
      <c r="M50" s="21">
        <f t="shared" si="11"/>
        <v>3.3000000000000003</v>
      </c>
    </row>
    <row r="51" spans="1:13">
      <c r="A51" s="5">
        <v>47</v>
      </c>
      <c r="B51" s="5" t="s">
        <v>268</v>
      </c>
      <c r="C51" s="5" t="s">
        <v>269</v>
      </c>
      <c r="D51" s="5" t="s">
        <v>270</v>
      </c>
      <c r="E51" s="7">
        <f>IF(A51&gt;=100,"최대",'01_기준값'!$B$5*'01_기준값'!$B$8^A51)</f>
        <v>2266405202.4539289</v>
      </c>
      <c r="F51" s="7">
        <f>IF(A51&gt;=100,"최대",'01_기준값'!$B$6*'01_기준값'!$B$8^A51)</f>
        <v>6799215607.3617868</v>
      </c>
      <c r="G51" s="7">
        <f>IF(A51&gt;=100,"최대",'01_기준값'!$B$7*'01_기준값'!$B$8^A51)</f>
        <v>4532810404.9078579</v>
      </c>
      <c r="H51" s="7">
        <f t="shared" si="6"/>
        <v>517</v>
      </c>
      <c r="I51" s="20">
        <f t="shared" si="7"/>
        <v>24.5</v>
      </c>
      <c r="J51" s="20">
        <f t="shared" si="8"/>
        <v>8.0500000000000007</v>
      </c>
      <c r="K51" s="7">
        <f t="shared" si="9"/>
        <v>5640</v>
      </c>
      <c r="L51" s="20">
        <f t="shared" si="10"/>
        <v>5.7</v>
      </c>
      <c r="M51" s="20">
        <f t="shared" si="11"/>
        <v>3.35</v>
      </c>
    </row>
    <row r="52" spans="1:13">
      <c r="A52" s="6">
        <v>48</v>
      </c>
      <c r="B52" s="6" t="s">
        <v>271</v>
      </c>
      <c r="C52" s="6" t="s">
        <v>272</v>
      </c>
      <c r="D52" s="6" t="s">
        <v>273</v>
      </c>
      <c r="E52" s="8">
        <f>IF(A52&gt;=100,"최대",'01_기준값'!$B$5*'01_기준값'!$B$8^A52)</f>
        <v>2946326763.1901073</v>
      </c>
      <c r="F52" s="8">
        <f>IF(A52&gt;=100,"최대",'01_기준값'!$B$6*'01_기준값'!$B$8^A52)</f>
        <v>8838980289.570322</v>
      </c>
      <c r="G52" s="8">
        <f>IF(A52&gt;=100,"최대",'01_기준값'!$B$7*'01_기준값'!$B$8^A52)</f>
        <v>5892653526.3802147</v>
      </c>
      <c r="H52" s="8">
        <f t="shared" si="6"/>
        <v>528</v>
      </c>
      <c r="I52" s="21">
        <f t="shared" si="7"/>
        <v>25</v>
      </c>
      <c r="J52" s="21">
        <f t="shared" si="8"/>
        <v>8.1999999999999993</v>
      </c>
      <c r="K52" s="8">
        <f t="shared" si="9"/>
        <v>5760</v>
      </c>
      <c r="L52" s="21">
        <f t="shared" si="10"/>
        <v>5.8000000000000007</v>
      </c>
      <c r="M52" s="21">
        <f t="shared" si="11"/>
        <v>3.4000000000000004</v>
      </c>
    </row>
    <row r="53" spans="1:13">
      <c r="A53" s="5">
        <v>49</v>
      </c>
      <c r="B53" s="5" t="s">
        <v>274</v>
      </c>
      <c r="C53" s="5" t="s">
        <v>275</v>
      </c>
      <c r="D53" s="5" t="s">
        <v>276</v>
      </c>
      <c r="E53" s="7">
        <f>IF(A53&gt;=100,"최대",'01_기준값'!$B$5*'01_기준값'!$B$8^A53)</f>
        <v>3830224792.1471395</v>
      </c>
      <c r="F53" s="7">
        <f>IF(A53&gt;=100,"최대",'01_기준값'!$B$6*'01_기준값'!$B$8^A53)</f>
        <v>11490674376.44142</v>
      </c>
      <c r="G53" s="7">
        <f>IF(A53&gt;=100,"최대",'01_기준값'!$B$7*'01_기준값'!$B$8^A53)</f>
        <v>7660449584.2942791</v>
      </c>
      <c r="H53" s="7">
        <f t="shared" si="6"/>
        <v>539</v>
      </c>
      <c r="I53" s="20">
        <f t="shared" si="7"/>
        <v>25.5</v>
      </c>
      <c r="J53" s="20">
        <f t="shared" si="8"/>
        <v>8.35</v>
      </c>
      <c r="K53" s="7">
        <f t="shared" si="9"/>
        <v>5880</v>
      </c>
      <c r="L53" s="20">
        <f t="shared" si="10"/>
        <v>5.9</v>
      </c>
      <c r="M53" s="20">
        <f t="shared" si="11"/>
        <v>3.45</v>
      </c>
    </row>
    <row r="54" spans="1:13">
      <c r="A54" s="6">
        <v>50</v>
      </c>
      <c r="B54" s="6" t="s">
        <v>277</v>
      </c>
      <c r="C54" s="6" t="s">
        <v>278</v>
      </c>
      <c r="D54" s="6" t="s">
        <v>279</v>
      </c>
      <c r="E54" s="8">
        <f>IF(A54&gt;=100,"최대",'01_기준값'!$B$5*'01_기준값'!$B$8^A54)</f>
        <v>4979292229.7912817</v>
      </c>
      <c r="F54" s="8">
        <f>IF(A54&gt;=100,"최대",'01_기준값'!$B$6*'01_기준값'!$B$8^A54)</f>
        <v>14937876689.373846</v>
      </c>
      <c r="G54" s="8">
        <f>IF(A54&gt;=100,"최대",'01_기준값'!$B$7*'01_기준값'!$B$8^A54)</f>
        <v>9958584459.5825634</v>
      </c>
      <c r="H54" s="8">
        <f t="shared" si="6"/>
        <v>550</v>
      </c>
      <c r="I54" s="21">
        <f t="shared" si="7"/>
        <v>26</v>
      </c>
      <c r="J54" s="21">
        <f t="shared" si="8"/>
        <v>8.5</v>
      </c>
      <c r="K54" s="8">
        <f t="shared" si="9"/>
        <v>6000</v>
      </c>
      <c r="L54" s="21">
        <f t="shared" si="10"/>
        <v>6</v>
      </c>
      <c r="M54" s="21">
        <f t="shared" si="11"/>
        <v>3.5</v>
      </c>
    </row>
    <row r="55" spans="1:13">
      <c r="A55" s="5">
        <v>51</v>
      </c>
      <c r="B55" s="5" t="s">
        <v>280</v>
      </c>
      <c r="C55" s="5" t="s">
        <v>281</v>
      </c>
      <c r="D55" s="5" t="s">
        <v>282</v>
      </c>
      <c r="E55" s="7">
        <f>IF(A55&gt;=100,"최대",'01_기준값'!$B$5*'01_기준값'!$B$8^A55)</f>
        <v>6473079898.7286682</v>
      </c>
      <c r="F55" s="7">
        <f>IF(A55&gt;=100,"최대",'01_기준값'!$B$6*'01_기준값'!$B$8^A55)</f>
        <v>19419239696.186005</v>
      </c>
      <c r="G55" s="7">
        <f>IF(A55&gt;=100,"최대",'01_기준값'!$B$7*'01_기준값'!$B$8^A55)</f>
        <v>12946159797.457336</v>
      </c>
      <c r="H55" s="7">
        <f t="shared" si="6"/>
        <v>561</v>
      </c>
      <c r="I55" s="20">
        <f t="shared" si="7"/>
        <v>26.5</v>
      </c>
      <c r="J55" s="20">
        <f t="shared" si="8"/>
        <v>8.6499999999999986</v>
      </c>
      <c r="K55" s="7">
        <f t="shared" si="9"/>
        <v>6120</v>
      </c>
      <c r="L55" s="20">
        <f t="shared" si="10"/>
        <v>6.1000000000000005</v>
      </c>
      <c r="M55" s="20">
        <f t="shared" si="11"/>
        <v>3.5500000000000003</v>
      </c>
    </row>
    <row r="56" spans="1:13">
      <c r="A56" s="6">
        <v>52</v>
      </c>
      <c r="B56" s="6" t="s">
        <v>283</v>
      </c>
      <c r="C56" s="6" t="s">
        <v>284</v>
      </c>
      <c r="D56" s="6" t="s">
        <v>285</v>
      </c>
      <c r="E56" s="8">
        <f>IF(A56&gt;=100,"최대",'01_기준값'!$B$5*'01_기준값'!$B$8^A56)</f>
        <v>8415003868.3472672</v>
      </c>
      <c r="F56" s="8">
        <f>IF(A56&gt;=100,"최대",'01_기준값'!$B$6*'01_기준값'!$B$8^A56)</f>
        <v>25245011605.041801</v>
      </c>
      <c r="G56" s="8">
        <f>IF(A56&gt;=100,"최대",'01_기준값'!$B$7*'01_기준값'!$B$8^A56)</f>
        <v>16830007736.694534</v>
      </c>
      <c r="H56" s="8">
        <f t="shared" si="6"/>
        <v>572</v>
      </c>
      <c r="I56" s="21">
        <f t="shared" si="7"/>
        <v>27</v>
      </c>
      <c r="J56" s="21">
        <f t="shared" si="8"/>
        <v>8.8000000000000007</v>
      </c>
      <c r="K56" s="8">
        <f t="shared" si="9"/>
        <v>6240</v>
      </c>
      <c r="L56" s="21">
        <f t="shared" si="10"/>
        <v>6.2</v>
      </c>
      <c r="M56" s="21">
        <f t="shared" si="11"/>
        <v>3.6</v>
      </c>
    </row>
    <row r="57" spans="1:13">
      <c r="A57" s="5">
        <v>53</v>
      </c>
      <c r="B57" s="5" t="s">
        <v>286</v>
      </c>
      <c r="C57" s="5" t="s">
        <v>287</v>
      </c>
      <c r="D57" s="5" t="s">
        <v>288</v>
      </c>
      <c r="E57" s="7">
        <f>IF(A57&gt;=100,"최대",'01_기준값'!$B$5*'01_기준값'!$B$8^A57)</f>
        <v>10939505028.851446</v>
      </c>
      <c r="F57" s="7">
        <f>IF(A57&gt;=100,"최대",'01_기준값'!$B$6*'01_기준값'!$B$8^A57)</f>
        <v>32818515086.55434</v>
      </c>
      <c r="G57" s="7">
        <f>IF(A57&gt;=100,"최대",'01_기준값'!$B$7*'01_기준값'!$B$8^A57)</f>
        <v>21879010057.702892</v>
      </c>
      <c r="H57" s="7">
        <f t="shared" si="6"/>
        <v>583</v>
      </c>
      <c r="I57" s="20">
        <f t="shared" si="7"/>
        <v>27.5</v>
      </c>
      <c r="J57" s="20">
        <f t="shared" si="8"/>
        <v>8.9499999999999993</v>
      </c>
      <c r="K57" s="7">
        <f t="shared" si="9"/>
        <v>6360</v>
      </c>
      <c r="L57" s="20">
        <f t="shared" si="10"/>
        <v>6.3000000000000007</v>
      </c>
      <c r="M57" s="20">
        <f t="shared" si="11"/>
        <v>3.6500000000000004</v>
      </c>
    </row>
    <row r="58" spans="1:13">
      <c r="A58" s="6">
        <v>54</v>
      </c>
      <c r="B58" s="6" t="s">
        <v>289</v>
      </c>
      <c r="C58" s="6" t="s">
        <v>290</v>
      </c>
      <c r="D58" s="6" t="s">
        <v>291</v>
      </c>
      <c r="E58" s="8">
        <f>IF(A58&gt;=100,"최대",'01_기준값'!$B$5*'01_기준값'!$B$8^A58)</f>
        <v>14221356537.506884</v>
      </c>
      <c r="F58" s="8">
        <f>IF(A58&gt;=100,"최대",'01_기준값'!$B$6*'01_기준값'!$B$8^A58)</f>
        <v>42664069612.520653</v>
      </c>
      <c r="G58" s="8">
        <f>IF(A58&gt;=100,"최대",'01_기준값'!$B$7*'01_기준값'!$B$8^A58)</f>
        <v>28442713075.013767</v>
      </c>
      <c r="H58" s="8">
        <f t="shared" si="6"/>
        <v>594</v>
      </c>
      <c r="I58" s="21">
        <f t="shared" si="7"/>
        <v>28</v>
      </c>
      <c r="J58" s="21">
        <f t="shared" si="8"/>
        <v>9.1</v>
      </c>
      <c r="K58" s="8">
        <f t="shared" si="9"/>
        <v>6480</v>
      </c>
      <c r="L58" s="21">
        <f t="shared" si="10"/>
        <v>6.4</v>
      </c>
      <c r="M58" s="21">
        <f t="shared" si="11"/>
        <v>3.7</v>
      </c>
    </row>
    <row r="59" spans="1:13">
      <c r="A59" s="5">
        <v>55</v>
      </c>
      <c r="B59" s="5" t="s">
        <v>292</v>
      </c>
      <c r="C59" s="5" t="s">
        <v>293</v>
      </c>
      <c r="D59" s="5" t="s">
        <v>294</v>
      </c>
      <c r="E59" s="7">
        <f>IF(A59&gt;=100,"최대",'01_기준값'!$B$5*'01_기준값'!$B$8^A59)</f>
        <v>18487763498.758949</v>
      </c>
      <c r="F59" s="7">
        <f>IF(A59&gt;=100,"최대",'01_기준값'!$B$6*'01_기준값'!$B$8^A59)</f>
        <v>55463290496.276855</v>
      </c>
      <c r="G59" s="7">
        <f>IF(A59&gt;=100,"최대",'01_기준값'!$B$7*'01_기준값'!$B$8^A59)</f>
        <v>36975526997.517899</v>
      </c>
      <c r="H59" s="7">
        <f t="shared" si="6"/>
        <v>605</v>
      </c>
      <c r="I59" s="20">
        <f t="shared" si="7"/>
        <v>28.5</v>
      </c>
      <c r="J59" s="20">
        <f t="shared" si="8"/>
        <v>9.25</v>
      </c>
      <c r="K59" s="7">
        <f t="shared" si="9"/>
        <v>6600</v>
      </c>
      <c r="L59" s="20">
        <f t="shared" si="10"/>
        <v>6.5</v>
      </c>
      <c r="M59" s="20">
        <f t="shared" si="11"/>
        <v>3.75</v>
      </c>
    </row>
    <row r="60" spans="1:13">
      <c r="A60" s="6">
        <v>56</v>
      </c>
      <c r="B60" s="6" t="s">
        <v>295</v>
      </c>
      <c r="C60" s="6" t="s">
        <v>296</v>
      </c>
      <c r="D60" s="6" t="s">
        <v>297</v>
      </c>
      <c r="E60" s="8">
        <f>IF(A60&gt;=100,"최대",'01_기준값'!$B$5*'01_기준값'!$B$8^A60)</f>
        <v>24034092548.386631</v>
      </c>
      <c r="F60" s="8">
        <f>IF(A60&gt;=100,"최대",'01_기준값'!$B$6*'01_기준값'!$B$8^A60)</f>
        <v>72102277645.159897</v>
      </c>
      <c r="G60" s="8">
        <f>IF(A60&gt;=100,"최대",'01_기준값'!$B$7*'01_기준값'!$B$8^A60)</f>
        <v>48068185096.773262</v>
      </c>
      <c r="H60" s="8">
        <f t="shared" si="6"/>
        <v>616</v>
      </c>
      <c r="I60" s="21">
        <f t="shared" si="7"/>
        <v>29</v>
      </c>
      <c r="J60" s="21">
        <f t="shared" si="8"/>
        <v>9.4</v>
      </c>
      <c r="K60" s="8">
        <f t="shared" si="9"/>
        <v>6720</v>
      </c>
      <c r="L60" s="21">
        <f t="shared" si="10"/>
        <v>6.6000000000000005</v>
      </c>
      <c r="M60" s="21">
        <f t="shared" si="11"/>
        <v>3.8000000000000003</v>
      </c>
    </row>
    <row r="61" spans="1:13">
      <c r="A61" s="5">
        <v>57</v>
      </c>
      <c r="B61" s="5" t="s">
        <v>298</v>
      </c>
      <c r="C61" s="5" t="s">
        <v>299</v>
      </c>
      <c r="D61" s="5" t="s">
        <v>300</v>
      </c>
      <c r="E61" s="7">
        <f>IF(A61&gt;=100,"최대",'01_기준값'!$B$5*'01_기준값'!$B$8^A61)</f>
        <v>31244320312.902626</v>
      </c>
      <c r="F61" s="7">
        <f>IF(A61&gt;=100,"최대",'01_기준값'!$B$6*'01_기준값'!$B$8^A61)</f>
        <v>93732960938.70787</v>
      </c>
      <c r="G61" s="7">
        <f>IF(A61&gt;=100,"최대",'01_기준값'!$B$7*'01_기준값'!$B$8^A61)</f>
        <v>62488640625.805252</v>
      </c>
      <c r="H61" s="7">
        <f t="shared" si="6"/>
        <v>627</v>
      </c>
      <c r="I61" s="20">
        <f t="shared" si="7"/>
        <v>29.5</v>
      </c>
      <c r="J61" s="20">
        <f t="shared" si="8"/>
        <v>9.5499999999999989</v>
      </c>
      <c r="K61" s="7">
        <f t="shared" si="9"/>
        <v>6840</v>
      </c>
      <c r="L61" s="20">
        <f t="shared" si="10"/>
        <v>6.7</v>
      </c>
      <c r="M61" s="20">
        <f t="shared" si="11"/>
        <v>3.85</v>
      </c>
    </row>
    <row r="62" spans="1:13">
      <c r="A62" s="6">
        <v>58</v>
      </c>
      <c r="B62" s="6" t="s">
        <v>301</v>
      </c>
      <c r="C62" s="6" t="s">
        <v>302</v>
      </c>
      <c r="D62" s="6" t="s">
        <v>303</v>
      </c>
      <c r="E62" s="8">
        <f>IF(A62&gt;=100,"최대",'01_기준값'!$B$5*'01_기준값'!$B$8^A62)</f>
        <v>40617616406.773415</v>
      </c>
      <c r="F62" s="8">
        <f>IF(A62&gt;=100,"최대",'01_기준값'!$B$6*'01_기준값'!$B$8^A62)</f>
        <v>121852849220.32024</v>
      </c>
      <c r="G62" s="8">
        <f>IF(A62&gt;=100,"최대",'01_기준값'!$B$7*'01_기준값'!$B$8^A62)</f>
        <v>81235232813.546829</v>
      </c>
      <c r="H62" s="8">
        <f t="shared" si="6"/>
        <v>638</v>
      </c>
      <c r="I62" s="21">
        <f t="shared" si="7"/>
        <v>30</v>
      </c>
      <c r="J62" s="21">
        <f t="shared" si="8"/>
        <v>9.6999999999999993</v>
      </c>
      <c r="K62" s="8">
        <f t="shared" si="9"/>
        <v>6960</v>
      </c>
      <c r="L62" s="21">
        <f t="shared" si="10"/>
        <v>6.8000000000000007</v>
      </c>
      <c r="M62" s="21">
        <f t="shared" si="11"/>
        <v>3.9000000000000004</v>
      </c>
    </row>
    <row r="63" spans="1:13">
      <c r="A63" s="5">
        <v>59</v>
      </c>
      <c r="B63" s="5" t="s">
        <v>304</v>
      </c>
      <c r="C63" s="5" t="s">
        <v>305</v>
      </c>
      <c r="D63" s="5" t="s">
        <v>306</v>
      </c>
      <c r="E63" s="7">
        <f>IF(A63&gt;=100,"최대",'01_기준값'!$B$5*'01_기준값'!$B$8^A63)</f>
        <v>52802901328.805443</v>
      </c>
      <c r="F63" s="7">
        <f>IF(A63&gt;=100,"최대",'01_기준값'!$B$6*'01_기준값'!$B$8^A63)</f>
        <v>158408703986.41632</v>
      </c>
      <c r="G63" s="7">
        <f>IF(A63&gt;=100,"최대",'01_기준값'!$B$7*'01_기준값'!$B$8^A63)</f>
        <v>105605802657.61089</v>
      </c>
      <c r="H63" s="7">
        <f t="shared" si="6"/>
        <v>649</v>
      </c>
      <c r="I63" s="20">
        <f t="shared" si="7"/>
        <v>30.5</v>
      </c>
      <c r="J63" s="20">
        <f t="shared" si="8"/>
        <v>9.85</v>
      </c>
      <c r="K63" s="7">
        <f t="shared" si="9"/>
        <v>7080</v>
      </c>
      <c r="L63" s="20">
        <f t="shared" si="10"/>
        <v>6.9</v>
      </c>
      <c r="M63" s="20">
        <f t="shared" si="11"/>
        <v>3.95</v>
      </c>
    </row>
    <row r="64" spans="1:13">
      <c r="A64" s="6">
        <v>60</v>
      </c>
      <c r="B64" s="6" t="s">
        <v>307</v>
      </c>
      <c r="C64" s="6" t="s">
        <v>308</v>
      </c>
      <c r="D64" s="6" t="s">
        <v>309</v>
      </c>
      <c r="E64" s="8">
        <f>IF(A64&gt;=100,"최대",'01_기준값'!$B$5*'01_기준값'!$B$8^A64)</f>
        <v>68643771727.447075</v>
      </c>
      <c r="F64" s="8">
        <f>IF(A64&gt;=100,"최대",'01_기준값'!$B$6*'01_기준값'!$B$8^A64)</f>
        <v>205931315182.34122</v>
      </c>
      <c r="G64" s="8">
        <f>IF(A64&gt;=100,"최대",'01_기준값'!$B$7*'01_기준값'!$B$8^A64)</f>
        <v>137287543454.89415</v>
      </c>
      <c r="H64" s="8">
        <f t="shared" si="6"/>
        <v>660</v>
      </c>
      <c r="I64" s="21">
        <f t="shared" si="7"/>
        <v>31</v>
      </c>
      <c r="J64" s="21">
        <f t="shared" si="8"/>
        <v>10</v>
      </c>
      <c r="K64" s="8">
        <f t="shared" si="9"/>
        <v>7200</v>
      </c>
      <c r="L64" s="21">
        <f t="shared" si="10"/>
        <v>7</v>
      </c>
      <c r="M64" s="21">
        <f t="shared" si="11"/>
        <v>4</v>
      </c>
    </row>
    <row r="65" spans="1:13">
      <c r="A65" s="5">
        <v>61</v>
      </c>
      <c r="B65" s="5" t="s">
        <v>310</v>
      </c>
      <c r="C65" s="5" t="s">
        <v>311</v>
      </c>
      <c r="D65" s="5" t="s">
        <v>312</v>
      </c>
      <c r="E65" s="7">
        <f>IF(A65&gt;=100,"최대",'01_기준값'!$B$5*'01_기준값'!$B$8^A65)</f>
        <v>89236903245.681213</v>
      </c>
      <c r="F65" s="7">
        <f>IF(A65&gt;=100,"최대",'01_기준값'!$B$6*'01_기준값'!$B$8^A65)</f>
        <v>267710709737.04361</v>
      </c>
      <c r="G65" s="7">
        <f>IF(A65&gt;=100,"최대",'01_기준값'!$B$7*'01_기준값'!$B$8^A65)</f>
        <v>178473806491.36243</v>
      </c>
      <c r="H65" s="7">
        <f t="shared" si="6"/>
        <v>671</v>
      </c>
      <c r="I65" s="20">
        <f t="shared" si="7"/>
        <v>31.5</v>
      </c>
      <c r="J65" s="20">
        <f t="shared" si="8"/>
        <v>10.15</v>
      </c>
      <c r="K65" s="7">
        <f t="shared" si="9"/>
        <v>7320</v>
      </c>
      <c r="L65" s="20">
        <f t="shared" si="10"/>
        <v>7.1000000000000005</v>
      </c>
      <c r="M65" s="20">
        <f t="shared" si="11"/>
        <v>4.0500000000000007</v>
      </c>
    </row>
    <row r="66" spans="1:13">
      <c r="A66" s="6">
        <v>62</v>
      </c>
      <c r="B66" s="6" t="s">
        <v>313</v>
      </c>
      <c r="C66" s="6" t="s">
        <v>314</v>
      </c>
      <c r="D66" s="6" t="s">
        <v>315</v>
      </c>
      <c r="E66" s="8">
        <f>IF(A66&gt;=100,"최대",'01_기준값'!$B$5*'01_기준값'!$B$8^A66)</f>
        <v>116007974219.38557</v>
      </c>
      <c r="F66" s="8">
        <f>IF(A66&gt;=100,"최대",'01_기준값'!$B$6*'01_기준값'!$B$8^A66)</f>
        <v>348023922658.15674</v>
      </c>
      <c r="G66" s="8">
        <f>IF(A66&gt;=100,"최대",'01_기준값'!$B$7*'01_기준값'!$B$8^A66)</f>
        <v>232015948438.77115</v>
      </c>
      <c r="H66" s="8">
        <f t="shared" si="6"/>
        <v>682</v>
      </c>
      <c r="I66" s="21">
        <f t="shared" si="7"/>
        <v>32</v>
      </c>
      <c r="J66" s="21">
        <f t="shared" si="8"/>
        <v>10.299999999999999</v>
      </c>
      <c r="K66" s="8">
        <f t="shared" si="9"/>
        <v>7440</v>
      </c>
      <c r="L66" s="21">
        <f t="shared" si="10"/>
        <v>7.2</v>
      </c>
      <c r="M66" s="21">
        <f t="shared" si="11"/>
        <v>4.0999999999999996</v>
      </c>
    </row>
    <row r="67" spans="1:13">
      <c r="A67" s="5">
        <v>63</v>
      </c>
      <c r="B67" s="5" t="s">
        <v>316</v>
      </c>
      <c r="C67" s="5" t="s">
        <v>317</v>
      </c>
      <c r="D67" s="5" t="s">
        <v>318</v>
      </c>
      <c r="E67" s="7">
        <f>IF(A67&gt;=100,"최대",'01_기준값'!$B$5*'01_기준값'!$B$8^A67)</f>
        <v>150810366485.20126</v>
      </c>
      <c r="F67" s="7">
        <f>IF(A67&gt;=100,"최대",'01_기준값'!$B$6*'01_기준값'!$B$8^A67)</f>
        <v>452431099455.60376</v>
      </c>
      <c r="G67" s="7">
        <f>IF(A67&gt;=100,"최대",'01_기준값'!$B$7*'01_기준값'!$B$8^A67)</f>
        <v>301620732970.40253</v>
      </c>
      <c r="H67" s="7">
        <f t="shared" si="6"/>
        <v>693</v>
      </c>
      <c r="I67" s="20">
        <f t="shared" si="7"/>
        <v>32.5</v>
      </c>
      <c r="J67" s="20">
        <f t="shared" si="8"/>
        <v>10.45</v>
      </c>
      <c r="K67" s="7">
        <f t="shared" si="9"/>
        <v>7560</v>
      </c>
      <c r="L67" s="20">
        <f t="shared" si="10"/>
        <v>7.3000000000000007</v>
      </c>
      <c r="M67" s="20">
        <f t="shared" si="11"/>
        <v>4.1500000000000004</v>
      </c>
    </row>
    <row r="68" spans="1:13">
      <c r="A68" s="6">
        <v>64</v>
      </c>
      <c r="B68" s="6" t="s">
        <v>319</v>
      </c>
      <c r="C68" s="6" t="s">
        <v>320</v>
      </c>
      <c r="D68" s="6" t="s">
        <v>321</v>
      </c>
      <c r="E68" s="8">
        <f>IF(A68&gt;=100,"최대",'01_기준값'!$B$5*'01_기준값'!$B$8^A68)</f>
        <v>196053476430.76163</v>
      </c>
      <c r="F68" s="8">
        <f>IF(A68&gt;=100,"최대",'01_기준값'!$B$6*'01_기준값'!$B$8^A68)</f>
        <v>588160429292.28491</v>
      </c>
      <c r="G68" s="8">
        <f>IF(A68&gt;=100,"최대",'01_기준값'!$B$7*'01_기준값'!$B$8^A68)</f>
        <v>392106952861.52325</v>
      </c>
      <c r="H68" s="8">
        <f t="shared" si="6"/>
        <v>704</v>
      </c>
      <c r="I68" s="21">
        <f t="shared" si="7"/>
        <v>33</v>
      </c>
      <c r="J68" s="21">
        <f t="shared" si="8"/>
        <v>10.6</v>
      </c>
      <c r="K68" s="8">
        <f t="shared" si="9"/>
        <v>7680</v>
      </c>
      <c r="L68" s="21">
        <f t="shared" si="10"/>
        <v>7.4</v>
      </c>
      <c r="M68" s="21">
        <f t="shared" si="11"/>
        <v>4.2</v>
      </c>
    </row>
    <row r="69" spans="1:13">
      <c r="A69" s="5">
        <v>65</v>
      </c>
      <c r="B69" s="5" t="s">
        <v>322</v>
      </c>
      <c r="C69" s="5" t="s">
        <v>323</v>
      </c>
      <c r="D69" s="5" t="s">
        <v>324</v>
      </c>
      <c r="E69" s="7">
        <f>IF(A69&gt;=100,"최대",'01_기준값'!$B$5*'01_기준값'!$B$8^A69)</f>
        <v>254869519359.99014</v>
      </c>
      <c r="F69" s="7">
        <f>IF(A69&gt;=100,"최대",'01_기준값'!$B$6*'01_기준값'!$B$8^A69)</f>
        <v>764608558079.97046</v>
      </c>
      <c r="G69" s="7">
        <f>IF(A69&gt;=100,"최대",'01_기준값'!$B$7*'01_기준값'!$B$8^A69)</f>
        <v>509739038719.98029</v>
      </c>
      <c r="H69" s="7">
        <f t="shared" ref="H69:H104" si="12">11*A69</f>
        <v>715</v>
      </c>
      <c r="I69" s="20">
        <f t="shared" ref="I69:I104" si="13">1+A69/2</f>
        <v>33.5</v>
      </c>
      <c r="J69" s="20">
        <f t="shared" ref="J69:J104" si="14">1+0.15*A69</f>
        <v>10.75</v>
      </c>
      <c r="K69" s="7">
        <f t="shared" ref="K69:K104" si="15">120*A69</f>
        <v>7800</v>
      </c>
      <c r="L69" s="20">
        <f t="shared" ref="L69:L104" si="16">1+0.1*A69</f>
        <v>7.5</v>
      </c>
      <c r="M69" s="20">
        <f t="shared" ref="M69:M104" si="17">1+0.05*A69</f>
        <v>4.25</v>
      </c>
    </row>
    <row r="70" spans="1:13">
      <c r="A70" s="6">
        <v>66</v>
      </c>
      <c r="B70" s="6" t="s">
        <v>325</v>
      </c>
      <c r="C70" s="6" t="s">
        <v>326</v>
      </c>
      <c r="D70" s="6" t="s">
        <v>327</v>
      </c>
      <c r="E70" s="8">
        <f>IF(A70&gt;=100,"최대",'01_기준값'!$B$5*'01_기준값'!$B$8^A70)</f>
        <v>331330375167.98718</v>
      </c>
      <c r="F70" s="8">
        <f>IF(A70&gt;=100,"최대",'01_기준값'!$B$6*'01_기준값'!$B$8^A70)</f>
        <v>993991125503.96155</v>
      </c>
      <c r="G70" s="8">
        <f>IF(A70&gt;=100,"최대",'01_기준값'!$B$7*'01_기준값'!$B$8^A70)</f>
        <v>662660750335.97437</v>
      </c>
      <c r="H70" s="8">
        <f t="shared" si="12"/>
        <v>726</v>
      </c>
      <c r="I70" s="21">
        <f t="shared" si="13"/>
        <v>34</v>
      </c>
      <c r="J70" s="21">
        <f t="shared" si="14"/>
        <v>10.9</v>
      </c>
      <c r="K70" s="8">
        <f t="shared" si="15"/>
        <v>7920</v>
      </c>
      <c r="L70" s="21">
        <f t="shared" si="16"/>
        <v>7.6000000000000005</v>
      </c>
      <c r="M70" s="21">
        <f t="shared" si="17"/>
        <v>4.3000000000000007</v>
      </c>
    </row>
    <row r="71" spans="1:13">
      <c r="A71" s="5">
        <v>67</v>
      </c>
      <c r="B71" s="5" t="s">
        <v>328</v>
      </c>
      <c r="C71" s="5" t="s">
        <v>329</v>
      </c>
      <c r="D71" s="5" t="s">
        <v>330</v>
      </c>
      <c r="E71" s="7">
        <f>IF(A71&gt;=100,"최대",'01_기준값'!$B$5*'01_기준값'!$B$8^A71)</f>
        <v>430729487718.38336</v>
      </c>
      <c r="F71" s="7">
        <f>IF(A71&gt;=100,"최대",'01_기준값'!$B$6*'01_기준값'!$B$8^A71)</f>
        <v>1292188463155.1501</v>
      </c>
      <c r="G71" s="7">
        <f>IF(A71&gt;=100,"최대",'01_기준값'!$B$7*'01_기준값'!$B$8^A71)</f>
        <v>861458975436.76672</v>
      </c>
      <c r="H71" s="7">
        <f t="shared" si="12"/>
        <v>737</v>
      </c>
      <c r="I71" s="20">
        <f t="shared" si="13"/>
        <v>34.5</v>
      </c>
      <c r="J71" s="20">
        <f t="shared" si="14"/>
        <v>11.049999999999999</v>
      </c>
      <c r="K71" s="7">
        <f t="shared" si="15"/>
        <v>8040</v>
      </c>
      <c r="L71" s="20">
        <f t="shared" si="16"/>
        <v>7.7</v>
      </c>
      <c r="M71" s="20">
        <f t="shared" si="17"/>
        <v>4.3499999999999996</v>
      </c>
    </row>
    <row r="72" spans="1:13">
      <c r="A72" s="6">
        <v>68</v>
      </c>
      <c r="B72" s="6" t="s">
        <v>331</v>
      </c>
      <c r="C72" s="6" t="s">
        <v>332</v>
      </c>
      <c r="D72" s="6" t="s">
        <v>333</v>
      </c>
      <c r="E72" s="8">
        <f>IF(A72&gt;=100,"최대",'01_기준값'!$B$5*'01_기준값'!$B$8^A72)</f>
        <v>559948334033.89844</v>
      </c>
      <c r="F72" s="8">
        <f>IF(A72&gt;=100,"최대",'01_기준값'!$B$6*'01_기준값'!$B$8^A72)</f>
        <v>1679845002101.6953</v>
      </c>
      <c r="G72" s="8">
        <f>IF(A72&gt;=100,"최대",'01_기준값'!$B$7*'01_기준값'!$B$8^A72)</f>
        <v>1119896668067.7969</v>
      </c>
      <c r="H72" s="8">
        <f t="shared" si="12"/>
        <v>748</v>
      </c>
      <c r="I72" s="21">
        <f t="shared" si="13"/>
        <v>35</v>
      </c>
      <c r="J72" s="21">
        <f t="shared" si="14"/>
        <v>11.2</v>
      </c>
      <c r="K72" s="8">
        <f t="shared" si="15"/>
        <v>8160</v>
      </c>
      <c r="L72" s="21">
        <f t="shared" si="16"/>
        <v>7.8000000000000007</v>
      </c>
      <c r="M72" s="21">
        <f t="shared" si="17"/>
        <v>4.4000000000000004</v>
      </c>
    </row>
    <row r="73" spans="1:13">
      <c r="A73" s="5">
        <v>69</v>
      </c>
      <c r="B73" s="5" t="s">
        <v>334</v>
      </c>
      <c r="C73" s="5" t="s">
        <v>335</v>
      </c>
      <c r="D73" s="5" t="s">
        <v>336</v>
      </c>
      <c r="E73" s="7">
        <f>IF(A73&gt;=100,"최대",'01_기준값'!$B$5*'01_기준값'!$B$8^A73)</f>
        <v>727932834244.06799</v>
      </c>
      <c r="F73" s="7">
        <f>IF(A73&gt;=100,"최대",'01_기준값'!$B$6*'01_기준값'!$B$8^A73)</f>
        <v>2183798502732.2039</v>
      </c>
      <c r="G73" s="7">
        <f>IF(A73&gt;=100,"최대",'01_기준값'!$B$7*'01_기준값'!$B$8^A73)</f>
        <v>1455865668488.136</v>
      </c>
      <c r="H73" s="7">
        <f t="shared" si="12"/>
        <v>759</v>
      </c>
      <c r="I73" s="20">
        <f t="shared" si="13"/>
        <v>35.5</v>
      </c>
      <c r="J73" s="20">
        <f t="shared" si="14"/>
        <v>11.35</v>
      </c>
      <c r="K73" s="7">
        <f t="shared" si="15"/>
        <v>8280</v>
      </c>
      <c r="L73" s="20">
        <f t="shared" si="16"/>
        <v>7.9</v>
      </c>
      <c r="M73" s="20">
        <f t="shared" si="17"/>
        <v>4.45</v>
      </c>
    </row>
    <row r="74" spans="1:13">
      <c r="A74" s="6">
        <v>70</v>
      </c>
      <c r="B74" s="6" t="s">
        <v>337</v>
      </c>
      <c r="C74" s="6" t="s">
        <v>338</v>
      </c>
      <c r="D74" s="6" t="s">
        <v>339</v>
      </c>
      <c r="E74" s="8">
        <f>IF(A74&gt;=100,"최대",'01_기준값'!$B$5*'01_기준값'!$B$8^A74)</f>
        <v>946312684517.28845</v>
      </c>
      <c r="F74" s="8">
        <f>IF(A74&gt;=100,"최대",'01_기준값'!$B$6*'01_기준값'!$B$8^A74)</f>
        <v>2838938053551.8657</v>
      </c>
      <c r="G74" s="8">
        <f>IF(A74&gt;=100,"최대",'01_기준값'!$B$7*'01_기준값'!$B$8^A74)</f>
        <v>1892625369034.5769</v>
      </c>
      <c r="H74" s="8">
        <f t="shared" si="12"/>
        <v>770</v>
      </c>
      <c r="I74" s="21">
        <f t="shared" si="13"/>
        <v>36</v>
      </c>
      <c r="J74" s="21">
        <f t="shared" si="14"/>
        <v>11.5</v>
      </c>
      <c r="K74" s="8">
        <f t="shared" si="15"/>
        <v>8400</v>
      </c>
      <c r="L74" s="21">
        <f t="shared" si="16"/>
        <v>8</v>
      </c>
      <c r="M74" s="21">
        <f t="shared" si="17"/>
        <v>4.5</v>
      </c>
    </row>
    <row r="75" spans="1:13">
      <c r="A75" s="5">
        <v>71</v>
      </c>
      <c r="B75" s="5" t="s">
        <v>340</v>
      </c>
      <c r="C75" s="5" t="s">
        <v>341</v>
      </c>
      <c r="D75" s="5" t="s">
        <v>342</v>
      </c>
      <c r="E75" s="7">
        <f>IF(A75&gt;=100,"최대",'01_기준값'!$B$5*'01_기준값'!$B$8^A75)</f>
        <v>1230206489872.4751</v>
      </c>
      <c r="F75" s="7">
        <f>IF(A75&gt;=100,"최대",'01_기준값'!$B$6*'01_기준값'!$B$8^A75)</f>
        <v>3690619469617.4253</v>
      </c>
      <c r="G75" s="7">
        <f>IF(A75&gt;=100,"최대",'01_기준값'!$B$7*'01_기준값'!$B$8^A75)</f>
        <v>2460412979744.9502</v>
      </c>
      <c r="H75" s="7">
        <f t="shared" si="12"/>
        <v>781</v>
      </c>
      <c r="I75" s="20">
        <f t="shared" si="13"/>
        <v>36.5</v>
      </c>
      <c r="J75" s="20">
        <f t="shared" si="14"/>
        <v>11.65</v>
      </c>
      <c r="K75" s="7">
        <f t="shared" si="15"/>
        <v>8520</v>
      </c>
      <c r="L75" s="20">
        <f t="shared" si="16"/>
        <v>8.1000000000000014</v>
      </c>
      <c r="M75" s="20">
        <f t="shared" si="17"/>
        <v>4.5500000000000007</v>
      </c>
    </row>
    <row r="76" spans="1:13">
      <c r="A76" s="6">
        <v>72</v>
      </c>
      <c r="B76" s="6" t="s">
        <v>343</v>
      </c>
      <c r="C76" s="6" t="s">
        <v>344</v>
      </c>
      <c r="D76" s="6" t="s">
        <v>345</v>
      </c>
      <c r="E76" s="8">
        <f>IF(A76&gt;=100,"최대",'01_기준값'!$B$5*'01_기준값'!$B$8^A76)</f>
        <v>1599268436834.2173</v>
      </c>
      <c r="F76" s="8">
        <f>IF(A76&gt;=100,"최대",'01_기준값'!$B$6*'01_기준값'!$B$8^A76)</f>
        <v>4797805310502.6523</v>
      </c>
      <c r="G76" s="8">
        <f>IF(A76&gt;=100,"최대",'01_기준값'!$B$7*'01_기준값'!$B$8^A76)</f>
        <v>3198536873668.4346</v>
      </c>
      <c r="H76" s="8">
        <f t="shared" si="12"/>
        <v>792</v>
      </c>
      <c r="I76" s="21">
        <f t="shared" si="13"/>
        <v>37</v>
      </c>
      <c r="J76" s="21">
        <f t="shared" si="14"/>
        <v>11.799999999999999</v>
      </c>
      <c r="K76" s="8">
        <f t="shared" si="15"/>
        <v>8640</v>
      </c>
      <c r="L76" s="21">
        <f t="shared" si="16"/>
        <v>8.1999999999999993</v>
      </c>
      <c r="M76" s="21">
        <f t="shared" si="17"/>
        <v>4.5999999999999996</v>
      </c>
    </row>
    <row r="77" spans="1:13">
      <c r="A77" s="5">
        <v>73</v>
      </c>
      <c r="B77" s="5" t="s">
        <v>346</v>
      </c>
      <c r="C77" s="5" t="s">
        <v>347</v>
      </c>
      <c r="D77" s="5" t="s">
        <v>348</v>
      </c>
      <c r="E77" s="7">
        <f>IF(A77&gt;=100,"최대",'01_기준값'!$B$5*'01_기준값'!$B$8^A77)</f>
        <v>2079048967884.4824</v>
      </c>
      <c r="F77" s="7">
        <f>IF(A77&gt;=100,"최대",'01_기준값'!$B$6*'01_기준값'!$B$8^A77)</f>
        <v>6237146903653.4473</v>
      </c>
      <c r="G77" s="7">
        <f>IF(A77&gt;=100,"최대",'01_기준값'!$B$7*'01_기준값'!$B$8^A77)</f>
        <v>4158097935768.9648</v>
      </c>
      <c r="H77" s="7">
        <f t="shared" si="12"/>
        <v>803</v>
      </c>
      <c r="I77" s="20">
        <f t="shared" si="13"/>
        <v>37.5</v>
      </c>
      <c r="J77" s="20">
        <f t="shared" si="14"/>
        <v>11.95</v>
      </c>
      <c r="K77" s="7">
        <f t="shared" si="15"/>
        <v>8760</v>
      </c>
      <c r="L77" s="20">
        <f t="shared" si="16"/>
        <v>8.3000000000000007</v>
      </c>
      <c r="M77" s="20">
        <f t="shared" si="17"/>
        <v>4.6500000000000004</v>
      </c>
    </row>
    <row r="78" spans="1:13">
      <c r="A78" s="6">
        <v>74</v>
      </c>
      <c r="B78" s="6" t="s">
        <v>349</v>
      </c>
      <c r="C78" s="6" t="s">
        <v>350</v>
      </c>
      <c r="D78" s="6" t="s">
        <v>351</v>
      </c>
      <c r="E78" s="8">
        <f>IF(A78&gt;=100,"최대",'01_기준값'!$B$5*'01_기준값'!$B$8^A78)</f>
        <v>2702763658249.8276</v>
      </c>
      <c r="F78" s="8">
        <f>IF(A78&gt;=100,"최대",'01_기준값'!$B$6*'01_기준값'!$B$8^A78)</f>
        <v>8108290974749.4824</v>
      </c>
      <c r="G78" s="8">
        <f>IF(A78&gt;=100,"최대",'01_기준값'!$B$7*'01_기준값'!$B$8^A78)</f>
        <v>5405527316499.6553</v>
      </c>
      <c r="H78" s="8">
        <f t="shared" si="12"/>
        <v>814</v>
      </c>
      <c r="I78" s="21">
        <f t="shared" si="13"/>
        <v>38</v>
      </c>
      <c r="J78" s="21">
        <f t="shared" si="14"/>
        <v>12.1</v>
      </c>
      <c r="K78" s="8">
        <f t="shared" si="15"/>
        <v>8880</v>
      </c>
      <c r="L78" s="21">
        <f t="shared" si="16"/>
        <v>8.4</v>
      </c>
      <c r="M78" s="21">
        <f t="shared" si="17"/>
        <v>4.7</v>
      </c>
    </row>
    <row r="79" spans="1:13">
      <c r="A79" s="5">
        <v>75</v>
      </c>
      <c r="B79" s="5" t="s">
        <v>352</v>
      </c>
      <c r="C79" s="5" t="s">
        <v>353</v>
      </c>
      <c r="D79" s="5" t="s">
        <v>354</v>
      </c>
      <c r="E79" s="7">
        <f>IF(A79&gt;=100,"최대",'01_기준값'!$B$5*'01_기준값'!$B$8^A79)</f>
        <v>3513592755724.7764</v>
      </c>
      <c r="F79" s="7">
        <f>IF(A79&gt;=100,"최대",'01_기준값'!$B$6*'01_기준값'!$B$8^A79)</f>
        <v>10540778267174.33</v>
      </c>
      <c r="G79" s="7">
        <f>IF(A79&gt;=100,"최대",'01_기준값'!$B$7*'01_기준값'!$B$8^A79)</f>
        <v>7027185511449.5527</v>
      </c>
      <c r="H79" s="7">
        <f t="shared" si="12"/>
        <v>825</v>
      </c>
      <c r="I79" s="20">
        <f t="shared" si="13"/>
        <v>38.5</v>
      </c>
      <c r="J79" s="20">
        <f t="shared" si="14"/>
        <v>12.25</v>
      </c>
      <c r="K79" s="7">
        <f t="shared" si="15"/>
        <v>9000</v>
      </c>
      <c r="L79" s="20">
        <f t="shared" si="16"/>
        <v>8.5</v>
      </c>
      <c r="M79" s="20">
        <f t="shared" si="17"/>
        <v>4.75</v>
      </c>
    </row>
    <row r="80" spans="1:13">
      <c r="A80" s="6">
        <v>76</v>
      </c>
      <c r="B80" s="6" t="s">
        <v>355</v>
      </c>
      <c r="C80" s="6" t="s">
        <v>356</v>
      </c>
      <c r="D80" s="6" t="s">
        <v>357</v>
      </c>
      <c r="E80" s="8">
        <f>IF(A80&gt;=100,"최대",'01_기준값'!$B$5*'01_기준값'!$B$8^A80)</f>
        <v>4567670582442.209</v>
      </c>
      <c r="F80" s="8">
        <f>IF(A80&gt;=100,"최대",'01_기준값'!$B$6*'01_기준값'!$B$8^A80)</f>
        <v>13703011747326.627</v>
      </c>
      <c r="G80" s="8">
        <f>IF(A80&gt;=100,"최대",'01_기준값'!$B$7*'01_기준값'!$B$8^A80)</f>
        <v>9135341164884.418</v>
      </c>
      <c r="H80" s="8">
        <f t="shared" si="12"/>
        <v>836</v>
      </c>
      <c r="I80" s="21">
        <f t="shared" si="13"/>
        <v>39</v>
      </c>
      <c r="J80" s="21">
        <f t="shared" si="14"/>
        <v>12.4</v>
      </c>
      <c r="K80" s="8">
        <f t="shared" si="15"/>
        <v>9120</v>
      </c>
      <c r="L80" s="21">
        <f t="shared" si="16"/>
        <v>8.6000000000000014</v>
      </c>
      <c r="M80" s="21">
        <f t="shared" si="17"/>
        <v>4.8000000000000007</v>
      </c>
    </row>
    <row r="81" spans="1:13">
      <c r="A81" s="5">
        <v>77</v>
      </c>
      <c r="B81" s="5" t="s">
        <v>358</v>
      </c>
      <c r="C81" s="5" t="s">
        <v>359</v>
      </c>
      <c r="D81" s="5" t="s">
        <v>360</v>
      </c>
      <c r="E81" s="7">
        <f>IF(A81&gt;=100,"최대",'01_기준값'!$B$5*'01_기준값'!$B$8^A81)</f>
        <v>5937971757174.8721</v>
      </c>
      <c r="F81" s="7">
        <f>IF(A81&gt;=100,"최대",'01_기준값'!$B$6*'01_기준값'!$B$8^A81)</f>
        <v>17813915271524.617</v>
      </c>
      <c r="G81" s="7">
        <f>IF(A81&gt;=100,"최대",'01_기준값'!$B$7*'01_기준값'!$B$8^A81)</f>
        <v>11875943514349.744</v>
      </c>
      <c r="H81" s="7">
        <f t="shared" si="12"/>
        <v>847</v>
      </c>
      <c r="I81" s="20">
        <f t="shared" si="13"/>
        <v>39.5</v>
      </c>
      <c r="J81" s="20">
        <f t="shared" si="14"/>
        <v>12.549999999999999</v>
      </c>
      <c r="K81" s="7">
        <f t="shared" si="15"/>
        <v>9240</v>
      </c>
      <c r="L81" s="20">
        <f t="shared" si="16"/>
        <v>8.6999999999999993</v>
      </c>
      <c r="M81" s="20">
        <f t="shared" si="17"/>
        <v>4.8499999999999996</v>
      </c>
    </row>
    <row r="82" spans="1:13">
      <c r="A82" s="6">
        <v>78</v>
      </c>
      <c r="B82" s="6" t="s">
        <v>361</v>
      </c>
      <c r="C82" s="6" t="s">
        <v>362</v>
      </c>
      <c r="D82" s="6" t="s">
        <v>363</v>
      </c>
      <c r="E82" s="8">
        <f>IF(A82&gt;=100,"최대",'01_기준값'!$B$5*'01_기준값'!$B$8^A82)</f>
        <v>7719363284327.334</v>
      </c>
      <c r="F82" s="8">
        <f>IF(A82&gt;=100,"최대",'01_기준값'!$B$6*'01_기준값'!$B$8^A82)</f>
        <v>23158089852982.004</v>
      </c>
      <c r="G82" s="8">
        <f>IF(A82&gt;=100,"최대",'01_기준값'!$B$7*'01_기준값'!$B$8^A82)</f>
        <v>15438726568654.668</v>
      </c>
      <c r="H82" s="8">
        <f t="shared" si="12"/>
        <v>858</v>
      </c>
      <c r="I82" s="21">
        <f t="shared" si="13"/>
        <v>40</v>
      </c>
      <c r="J82" s="21">
        <f t="shared" si="14"/>
        <v>12.7</v>
      </c>
      <c r="K82" s="8">
        <f t="shared" si="15"/>
        <v>9360</v>
      </c>
      <c r="L82" s="21">
        <f t="shared" si="16"/>
        <v>8.8000000000000007</v>
      </c>
      <c r="M82" s="21">
        <f t="shared" si="17"/>
        <v>4.9000000000000004</v>
      </c>
    </row>
    <row r="83" spans="1:13">
      <c r="A83" s="5">
        <v>79</v>
      </c>
      <c r="B83" s="5" t="s">
        <v>364</v>
      </c>
      <c r="C83" s="5" t="s">
        <v>365</v>
      </c>
      <c r="D83" s="5" t="s">
        <v>366</v>
      </c>
      <c r="E83" s="7">
        <f>IF(A83&gt;=100,"최대",'01_기준값'!$B$5*'01_기준값'!$B$8^A83)</f>
        <v>10035172269625.537</v>
      </c>
      <c r="F83" s="7">
        <f>IF(A83&gt;=100,"최대",'01_기준값'!$B$6*'01_기준값'!$B$8^A83)</f>
        <v>30105516808876.609</v>
      </c>
      <c r="G83" s="7">
        <f>IF(A83&gt;=100,"최대",'01_기준값'!$B$7*'01_기준값'!$B$8^A83)</f>
        <v>20070344539251.074</v>
      </c>
      <c r="H83" s="7">
        <f t="shared" si="12"/>
        <v>869</v>
      </c>
      <c r="I83" s="20">
        <f t="shared" si="13"/>
        <v>40.5</v>
      </c>
      <c r="J83" s="20">
        <f t="shared" si="14"/>
        <v>12.85</v>
      </c>
      <c r="K83" s="7">
        <f t="shared" si="15"/>
        <v>9480</v>
      </c>
      <c r="L83" s="20">
        <f t="shared" si="16"/>
        <v>8.9</v>
      </c>
      <c r="M83" s="20">
        <f t="shared" si="17"/>
        <v>4.95</v>
      </c>
    </row>
    <row r="84" spans="1:13">
      <c r="A84" s="6">
        <v>80</v>
      </c>
      <c r="B84" s="6" t="s">
        <v>367</v>
      </c>
      <c r="C84" s="6" t="s">
        <v>368</v>
      </c>
      <c r="D84" s="6" t="s">
        <v>369</v>
      </c>
      <c r="E84" s="8">
        <f>IF(A84&gt;=100,"최대",'01_기준값'!$B$5*'01_기준값'!$B$8^A84)</f>
        <v>13045723950513.195</v>
      </c>
      <c r="F84" s="8">
        <f>IF(A84&gt;=100,"최대",'01_기준값'!$B$6*'01_기준값'!$B$8^A84)</f>
        <v>39137171851539.586</v>
      </c>
      <c r="G84" s="8">
        <f>IF(A84&gt;=100,"최대",'01_기준값'!$B$7*'01_기준값'!$B$8^A84)</f>
        <v>26091447901026.391</v>
      </c>
      <c r="H84" s="8">
        <f t="shared" si="12"/>
        <v>880</v>
      </c>
      <c r="I84" s="21">
        <f t="shared" si="13"/>
        <v>41</v>
      </c>
      <c r="J84" s="21">
        <f t="shared" si="14"/>
        <v>13</v>
      </c>
      <c r="K84" s="8">
        <f t="shared" si="15"/>
        <v>9600</v>
      </c>
      <c r="L84" s="21">
        <f t="shared" si="16"/>
        <v>9</v>
      </c>
      <c r="M84" s="21">
        <f t="shared" si="17"/>
        <v>5</v>
      </c>
    </row>
    <row r="85" spans="1:13">
      <c r="A85" s="5">
        <v>81</v>
      </c>
      <c r="B85" s="5" t="s">
        <v>370</v>
      </c>
      <c r="C85" s="5" t="s">
        <v>371</v>
      </c>
      <c r="D85" s="5" t="s">
        <v>372</v>
      </c>
      <c r="E85" s="7">
        <f>IF(A85&gt;=100,"최대",'01_기준값'!$B$5*'01_기준값'!$B$8^A85)</f>
        <v>16959441135667.154</v>
      </c>
      <c r="F85" s="7">
        <f>IF(A85&gt;=100,"최대",'01_기준값'!$B$6*'01_기준값'!$B$8^A85)</f>
        <v>50878323407001.461</v>
      </c>
      <c r="G85" s="7">
        <f>IF(A85&gt;=100,"최대",'01_기준값'!$B$7*'01_기준값'!$B$8^A85)</f>
        <v>33918882271334.309</v>
      </c>
      <c r="H85" s="7">
        <f t="shared" si="12"/>
        <v>891</v>
      </c>
      <c r="I85" s="20">
        <f t="shared" si="13"/>
        <v>41.5</v>
      </c>
      <c r="J85" s="20">
        <f t="shared" si="14"/>
        <v>13.15</v>
      </c>
      <c r="K85" s="7">
        <f t="shared" si="15"/>
        <v>9720</v>
      </c>
      <c r="L85" s="20">
        <f t="shared" si="16"/>
        <v>9.1</v>
      </c>
      <c r="M85" s="20">
        <f t="shared" si="17"/>
        <v>5.05</v>
      </c>
    </row>
    <row r="86" spans="1:13">
      <c r="A86" s="6">
        <v>82</v>
      </c>
      <c r="B86" s="6" t="s">
        <v>345</v>
      </c>
      <c r="C86" s="6" t="s">
        <v>373</v>
      </c>
      <c r="D86" s="6" t="s">
        <v>374</v>
      </c>
      <c r="E86" s="8">
        <f>IF(A86&gt;=100,"최대",'01_기준값'!$B$5*'01_기준값'!$B$8^A86)</f>
        <v>22047273476367.301</v>
      </c>
      <c r="F86" s="8">
        <f>IF(A86&gt;=100,"최대",'01_기준값'!$B$6*'01_기준값'!$B$8^A86)</f>
        <v>66141820429101.906</v>
      </c>
      <c r="G86" s="8">
        <f>IF(A86&gt;=100,"최대",'01_기준값'!$B$7*'01_기준값'!$B$8^A86)</f>
        <v>44094546952734.602</v>
      </c>
      <c r="H86" s="8">
        <f t="shared" si="12"/>
        <v>902</v>
      </c>
      <c r="I86" s="21">
        <f t="shared" si="13"/>
        <v>42</v>
      </c>
      <c r="J86" s="21">
        <f t="shared" si="14"/>
        <v>13.299999999999999</v>
      </c>
      <c r="K86" s="8">
        <f t="shared" si="15"/>
        <v>9840</v>
      </c>
      <c r="L86" s="21">
        <f t="shared" si="16"/>
        <v>9.2000000000000011</v>
      </c>
      <c r="M86" s="21">
        <f t="shared" si="17"/>
        <v>5.1000000000000005</v>
      </c>
    </row>
    <row r="87" spans="1:13">
      <c r="A87" s="5">
        <v>83</v>
      </c>
      <c r="B87" s="5" t="s">
        <v>375</v>
      </c>
      <c r="C87" s="5" t="s">
        <v>376</v>
      </c>
      <c r="D87" s="5" t="s">
        <v>377</v>
      </c>
      <c r="E87" s="7">
        <f>IF(A87&gt;=100,"최대",'01_기준값'!$B$5*'01_기준값'!$B$8^A87)</f>
        <v>28661455519277.5</v>
      </c>
      <c r="F87" s="7">
        <f>IF(A87&gt;=100,"최대",'01_기준값'!$B$6*'01_기준값'!$B$8^A87)</f>
        <v>85984366557832.5</v>
      </c>
      <c r="G87" s="7">
        <f>IF(A87&gt;=100,"최대",'01_기준값'!$B$7*'01_기준값'!$B$8^A87)</f>
        <v>57322911038555</v>
      </c>
      <c r="H87" s="7">
        <f t="shared" si="12"/>
        <v>913</v>
      </c>
      <c r="I87" s="20">
        <f t="shared" si="13"/>
        <v>42.5</v>
      </c>
      <c r="J87" s="20">
        <f t="shared" si="14"/>
        <v>13.45</v>
      </c>
      <c r="K87" s="7">
        <f t="shared" si="15"/>
        <v>9960</v>
      </c>
      <c r="L87" s="20">
        <f t="shared" si="16"/>
        <v>9.3000000000000007</v>
      </c>
      <c r="M87" s="20">
        <f t="shared" si="17"/>
        <v>5.15</v>
      </c>
    </row>
    <row r="88" spans="1:13">
      <c r="A88" s="6">
        <v>84</v>
      </c>
      <c r="B88" s="6" t="s">
        <v>378</v>
      </c>
      <c r="C88" s="6" t="s">
        <v>379</v>
      </c>
      <c r="D88" s="6" t="s">
        <v>380</v>
      </c>
      <c r="E88" s="8">
        <f>IF(A88&gt;=100,"최대",'01_기준값'!$B$5*'01_기준값'!$B$8^A88)</f>
        <v>37259892175060.742</v>
      </c>
      <c r="F88" s="8">
        <f>IF(A88&gt;=100,"최대",'01_기준값'!$B$6*'01_기준값'!$B$8^A88)</f>
        <v>111779676525182.23</v>
      </c>
      <c r="G88" s="8">
        <f>IF(A88&gt;=100,"최대",'01_기준값'!$B$7*'01_기준값'!$B$8^A88)</f>
        <v>74519784350121.484</v>
      </c>
      <c r="H88" s="8">
        <f t="shared" si="12"/>
        <v>924</v>
      </c>
      <c r="I88" s="21">
        <f t="shared" si="13"/>
        <v>43</v>
      </c>
      <c r="J88" s="21">
        <f t="shared" si="14"/>
        <v>13.6</v>
      </c>
      <c r="K88" s="8">
        <f t="shared" si="15"/>
        <v>10080</v>
      </c>
      <c r="L88" s="21">
        <f t="shared" si="16"/>
        <v>9.4</v>
      </c>
      <c r="M88" s="21">
        <f t="shared" si="17"/>
        <v>5.2</v>
      </c>
    </row>
    <row r="89" spans="1:13">
      <c r="A89" s="5">
        <v>85</v>
      </c>
      <c r="B89" s="5" t="s">
        <v>381</v>
      </c>
      <c r="C89" s="5" t="s">
        <v>382</v>
      </c>
      <c r="D89" s="5" t="s">
        <v>383</v>
      </c>
      <c r="E89" s="7">
        <f>IF(A89&gt;=100,"최대",'01_기준값'!$B$5*'01_기준값'!$B$8^A89)</f>
        <v>48437859827578.977</v>
      </c>
      <c r="F89" s="7">
        <f>IF(A89&gt;=100,"최대",'01_기준값'!$B$6*'01_기준값'!$B$8^A89)</f>
        <v>145313579482736.91</v>
      </c>
      <c r="G89" s="7">
        <f>IF(A89&gt;=100,"최대",'01_기준값'!$B$7*'01_기준값'!$B$8^A89)</f>
        <v>96875719655157.953</v>
      </c>
      <c r="H89" s="7">
        <f t="shared" si="12"/>
        <v>935</v>
      </c>
      <c r="I89" s="20">
        <f t="shared" si="13"/>
        <v>43.5</v>
      </c>
      <c r="J89" s="20">
        <f t="shared" si="14"/>
        <v>13.75</v>
      </c>
      <c r="K89" s="7">
        <f t="shared" si="15"/>
        <v>10200</v>
      </c>
      <c r="L89" s="20">
        <f t="shared" si="16"/>
        <v>9.5</v>
      </c>
      <c r="M89" s="20">
        <f t="shared" si="17"/>
        <v>5.25</v>
      </c>
    </row>
    <row r="90" spans="1:13">
      <c r="A90" s="6">
        <v>86</v>
      </c>
      <c r="B90" s="6" t="s">
        <v>384</v>
      </c>
      <c r="C90" s="6" t="s">
        <v>385</v>
      </c>
      <c r="D90" s="6" t="s">
        <v>386</v>
      </c>
      <c r="E90" s="8">
        <f>IF(A90&gt;=100,"최대",'01_기준값'!$B$5*'01_기준값'!$B$8^A90)</f>
        <v>62969217775852.664</v>
      </c>
      <c r="F90" s="8">
        <f>IF(A90&gt;=100,"최대",'01_기준값'!$B$6*'01_기준값'!$B$8^A90)</f>
        <v>188907653327557.97</v>
      </c>
      <c r="G90" s="8">
        <f>IF(A90&gt;=100,"최대",'01_기준값'!$B$7*'01_기준값'!$B$8^A90)</f>
        <v>125938435551705.33</v>
      </c>
      <c r="H90" s="8">
        <f t="shared" si="12"/>
        <v>946</v>
      </c>
      <c r="I90" s="21">
        <f t="shared" si="13"/>
        <v>44</v>
      </c>
      <c r="J90" s="21">
        <f t="shared" si="14"/>
        <v>13.9</v>
      </c>
      <c r="K90" s="8">
        <f t="shared" si="15"/>
        <v>10320</v>
      </c>
      <c r="L90" s="21">
        <f t="shared" si="16"/>
        <v>9.6</v>
      </c>
      <c r="M90" s="21">
        <f t="shared" si="17"/>
        <v>5.3</v>
      </c>
    </row>
    <row r="91" spans="1:13">
      <c r="A91" s="5">
        <v>87</v>
      </c>
      <c r="B91" s="5" t="s">
        <v>387</v>
      </c>
      <c r="C91" s="5" t="s">
        <v>388</v>
      </c>
      <c r="D91" s="5" t="s">
        <v>389</v>
      </c>
      <c r="E91" s="7">
        <f>IF(A91&gt;=100,"최대",'01_기준값'!$B$5*'01_기준값'!$B$8^A91)</f>
        <v>81859983108608.469</v>
      </c>
      <c r="F91" s="7">
        <f>IF(A91&gt;=100,"최대",'01_기준값'!$B$6*'01_기준값'!$B$8^A91)</f>
        <v>245579949325825.44</v>
      </c>
      <c r="G91" s="7">
        <f>IF(A91&gt;=100,"최대",'01_기준값'!$B$7*'01_기준값'!$B$8^A91)</f>
        <v>163719966217216.94</v>
      </c>
      <c r="H91" s="7">
        <f t="shared" si="12"/>
        <v>957</v>
      </c>
      <c r="I91" s="20">
        <f t="shared" si="13"/>
        <v>44.5</v>
      </c>
      <c r="J91" s="20">
        <f t="shared" si="14"/>
        <v>14.049999999999999</v>
      </c>
      <c r="K91" s="7">
        <f t="shared" si="15"/>
        <v>10440</v>
      </c>
      <c r="L91" s="20">
        <f t="shared" si="16"/>
        <v>9.7000000000000011</v>
      </c>
      <c r="M91" s="20">
        <f t="shared" si="17"/>
        <v>5.3500000000000005</v>
      </c>
    </row>
    <row r="92" spans="1:13">
      <c r="A92" s="6">
        <v>88</v>
      </c>
      <c r="B92" s="6" t="s">
        <v>390</v>
      </c>
      <c r="C92" s="6" t="s">
        <v>391</v>
      </c>
      <c r="D92" s="6" t="s">
        <v>392</v>
      </c>
      <c r="E92" s="8">
        <f>IF(A92&gt;=100,"최대",'01_기준값'!$B$5*'01_기준값'!$B$8^A92)</f>
        <v>106417978041191</v>
      </c>
      <c r="F92" s="8">
        <f>IF(A92&gt;=100,"최대",'01_기준값'!$B$6*'01_기준값'!$B$8^A92)</f>
        <v>319253934123573</v>
      </c>
      <c r="G92" s="8">
        <f>IF(A92&gt;=100,"최대",'01_기준값'!$B$7*'01_기준값'!$B$8^A92)</f>
        <v>212835956082382</v>
      </c>
      <c r="H92" s="8">
        <f t="shared" si="12"/>
        <v>968</v>
      </c>
      <c r="I92" s="21">
        <f t="shared" si="13"/>
        <v>45</v>
      </c>
      <c r="J92" s="21">
        <f t="shared" si="14"/>
        <v>14.2</v>
      </c>
      <c r="K92" s="8">
        <f t="shared" si="15"/>
        <v>10560</v>
      </c>
      <c r="L92" s="21">
        <f t="shared" si="16"/>
        <v>9.8000000000000007</v>
      </c>
      <c r="M92" s="21">
        <f t="shared" si="17"/>
        <v>5.4</v>
      </c>
    </row>
    <row r="93" spans="1:13">
      <c r="A93" s="5">
        <v>89</v>
      </c>
      <c r="B93" s="5" t="s">
        <v>393</v>
      </c>
      <c r="C93" s="5" t="s">
        <v>394</v>
      </c>
      <c r="D93" s="5" t="s">
        <v>395</v>
      </c>
      <c r="E93" s="7">
        <f>IF(A93&gt;=100,"최대",'01_기준값'!$B$5*'01_기준값'!$B$8^A93)</f>
        <v>138343371453548.31</v>
      </c>
      <c r="F93" s="7">
        <f>IF(A93&gt;=100,"최대",'01_기준값'!$B$6*'01_기준값'!$B$8^A93)</f>
        <v>415030114360644.94</v>
      </c>
      <c r="G93" s="7">
        <f>IF(A93&gt;=100,"최대",'01_기준값'!$B$7*'01_기준값'!$B$8^A93)</f>
        <v>276686742907096.62</v>
      </c>
      <c r="H93" s="7">
        <f t="shared" si="12"/>
        <v>979</v>
      </c>
      <c r="I93" s="20">
        <f t="shared" si="13"/>
        <v>45.5</v>
      </c>
      <c r="J93" s="20">
        <f t="shared" si="14"/>
        <v>14.35</v>
      </c>
      <c r="K93" s="7">
        <f t="shared" si="15"/>
        <v>10680</v>
      </c>
      <c r="L93" s="20">
        <f t="shared" si="16"/>
        <v>9.9</v>
      </c>
      <c r="M93" s="20">
        <f t="shared" si="17"/>
        <v>5.45</v>
      </c>
    </row>
    <row r="94" spans="1:13">
      <c r="A94" s="6">
        <v>90</v>
      </c>
      <c r="B94" s="6" t="s">
        <v>396</v>
      </c>
      <c r="C94" s="6" t="s">
        <v>397</v>
      </c>
      <c r="D94" s="6" t="s">
        <v>398</v>
      </c>
      <c r="E94" s="8">
        <f>IF(A94&gt;=100,"최대",'01_기준값'!$B$5*'01_기준값'!$B$8^A94)</f>
        <v>179846382889612.81</v>
      </c>
      <c r="F94" s="8">
        <f>IF(A94&gt;=100,"최대",'01_기준값'!$B$6*'01_기준값'!$B$8^A94)</f>
        <v>539539148668838.44</v>
      </c>
      <c r="G94" s="8">
        <f>IF(A94&gt;=100,"최대",'01_기준값'!$B$7*'01_기준값'!$B$8^A94)</f>
        <v>359692765779225.62</v>
      </c>
      <c r="H94" s="8">
        <f t="shared" si="12"/>
        <v>990</v>
      </c>
      <c r="I94" s="21">
        <f t="shared" si="13"/>
        <v>46</v>
      </c>
      <c r="J94" s="21">
        <f t="shared" si="14"/>
        <v>14.5</v>
      </c>
      <c r="K94" s="8">
        <f t="shared" si="15"/>
        <v>10800</v>
      </c>
      <c r="L94" s="21">
        <f t="shared" si="16"/>
        <v>10</v>
      </c>
      <c r="M94" s="21">
        <f t="shared" si="17"/>
        <v>5.5</v>
      </c>
    </row>
    <row r="95" spans="1:13">
      <c r="A95" s="5">
        <v>91</v>
      </c>
      <c r="B95" s="5" t="s">
        <v>399</v>
      </c>
      <c r="C95" s="5" t="s">
        <v>390</v>
      </c>
      <c r="D95" s="5" t="s">
        <v>400</v>
      </c>
      <c r="E95" s="7">
        <f>IF(A95&gt;=100,"최대",'01_기준값'!$B$5*'01_기준값'!$B$8^A95)</f>
        <v>233800297756496.69</v>
      </c>
      <c r="F95" s="7">
        <f>IF(A95&gt;=100,"최대",'01_기준값'!$B$6*'01_기준값'!$B$8^A95)</f>
        <v>701400893269490.12</v>
      </c>
      <c r="G95" s="7">
        <f>IF(A95&gt;=100,"최대",'01_기준값'!$B$7*'01_기준값'!$B$8^A95)</f>
        <v>467600595512993.38</v>
      </c>
      <c r="H95" s="7">
        <f t="shared" si="12"/>
        <v>1001</v>
      </c>
      <c r="I95" s="20">
        <f t="shared" si="13"/>
        <v>46.5</v>
      </c>
      <c r="J95" s="20">
        <f t="shared" si="14"/>
        <v>14.65</v>
      </c>
      <c r="K95" s="7">
        <f t="shared" si="15"/>
        <v>10920</v>
      </c>
      <c r="L95" s="20">
        <f t="shared" si="16"/>
        <v>10.1</v>
      </c>
      <c r="M95" s="20">
        <f t="shared" si="17"/>
        <v>5.55</v>
      </c>
    </row>
    <row r="96" spans="1:13">
      <c r="A96" s="6">
        <v>92</v>
      </c>
      <c r="B96" s="6" t="s">
        <v>401</v>
      </c>
      <c r="C96" s="6" t="s">
        <v>402</v>
      </c>
      <c r="D96" s="6" t="s">
        <v>403</v>
      </c>
      <c r="E96" s="8">
        <f>IF(A96&gt;=100,"최대",'01_기준값'!$B$5*'01_기준값'!$B$8^A96)</f>
        <v>303940387083445.69</v>
      </c>
      <c r="F96" s="8">
        <f>IF(A96&gt;=100,"최대",'01_기준값'!$B$6*'01_기준값'!$B$8^A96)</f>
        <v>911821161250337.12</v>
      </c>
      <c r="G96" s="8">
        <f>IF(A96&gt;=100,"최대",'01_기준값'!$B$7*'01_기준값'!$B$8^A96)</f>
        <v>607880774166891.38</v>
      </c>
      <c r="H96" s="8">
        <f t="shared" si="12"/>
        <v>1012</v>
      </c>
      <c r="I96" s="21">
        <f t="shared" si="13"/>
        <v>47</v>
      </c>
      <c r="J96" s="21">
        <f t="shared" si="14"/>
        <v>14.799999999999999</v>
      </c>
      <c r="K96" s="8">
        <f t="shared" si="15"/>
        <v>11040</v>
      </c>
      <c r="L96" s="21">
        <f t="shared" si="16"/>
        <v>10.200000000000001</v>
      </c>
      <c r="M96" s="21">
        <f t="shared" si="17"/>
        <v>5.6000000000000005</v>
      </c>
    </row>
    <row r="97" spans="1:13">
      <c r="A97" s="5">
        <v>93</v>
      </c>
      <c r="B97" s="5" t="s">
        <v>404</v>
      </c>
      <c r="C97" s="5" t="s">
        <v>405</v>
      </c>
      <c r="D97" s="5" t="s">
        <v>406</v>
      </c>
      <c r="E97" s="7">
        <f>IF(A97&gt;=100,"최대",'01_기준값'!$B$5*'01_기준값'!$B$8^A97)</f>
        <v>395122503208479.44</v>
      </c>
      <c r="F97" s="7">
        <f>IF(A97&gt;=100,"최대",'01_기준값'!$B$6*'01_기준값'!$B$8^A97)</f>
        <v>1185367509625438.5</v>
      </c>
      <c r="G97" s="7">
        <f>IF(A97&gt;=100,"최대",'01_기준값'!$B$7*'01_기준값'!$B$8^A97)</f>
        <v>790245006416958.88</v>
      </c>
      <c r="H97" s="7">
        <f t="shared" si="12"/>
        <v>1023</v>
      </c>
      <c r="I97" s="20">
        <f t="shared" si="13"/>
        <v>47.5</v>
      </c>
      <c r="J97" s="20">
        <f t="shared" si="14"/>
        <v>14.95</v>
      </c>
      <c r="K97" s="7">
        <f t="shared" si="15"/>
        <v>11160</v>
      </c>
      <c r="L97" s="20">
        <f t="shared" si="16"/>
        <v>10.3</v>
      </c>
      <c r="M97" s="20">
        <f t="shared" si="17"/>
        <v>5.65</v>
      </c>
    </row>
    <row r="98" spans="1:13">
      <c r="A98" s="6">
        <v>94</v>
      </c>
      <c r="B98" s="6" t="s">
        <v>407</v>
      </c>
      <c r="C98" s="6" t="s">
        <v>408</v>
      </c>
      <c r="D98" s="6" t="s">
        <v>409</v>
      </c>
      <c r="E98" s="8">
        <f>IF(A98&gt;=100,"최대",'01_기준값'!$B$5*'01_기준값'!$B$8^A98)</f>
        <v>513659254171023.25</v>
      </c>
      <c r="F98" s="8">
        <f>IF(A98&gt;=100,"최대",'01_기준값'!$B$6*'01_기준값'!$B$8^A98)</f>
        <v>1540977762513069.8</v>
      </c>
      <c r="G98" s="8">
        <f>IF(A98&gt;=100,"최대",'01_기준값'!$B$7*'01_기준값'!$B$8^A98)</f>
        <v>1027318508342046.5</v>
      </c>
      <c r="H98" s="8">
        <f t="shared" si="12"/>
        <v>1034</v>
      </c>
      <c r="I98" s="21">
        <f t="shared" si="13"/>
        <v>48</v>
      </c>
      <c r="J98" s="21">
        <f t="shared" si="14"/>
        <v>15.1</v>
      </c>
      <c r="K98" s="8">
        <f t="shared" si="15"/>
        <v>11280</v>
      </c>
      <c r="L98" s="21">
        <f t="shared" si="16"/>
        <v>10.4</v>
      </c>
      <c r="M98" s="21">
        <f t="shared" si="17"/>
        <v>5.7</v>
      </c>
    </row>
    <row r="99" spans="1:13">
      <c r="A99" s="5">
        <v>95</v>
      </c>
      <c r="B99" s="5" t="s">
        <v>410</v>
      </c>
      <c r="C99" s="5" t="s">
        <v>411</v>
      </c>
      <c r="D99" s="5" t="s">
        <v>412</v>
      </c>
      <c r="E99" s="7">
        <f>IF(A99&gt;=100,"최대",'01_기준값'!$B$5*'01_기준값'!$B$8^A99)</f>
        <v>667757030422330.38</v>
      </c>
      <c r="F99" s="7">
        <f>IF(A99&gt;=100,"최대",'01_기준값'!$B$6*'01_기준값'!$B$8^A99)</f>
        <v>2003271091266991</v>
      </c>
      <c r="G99" s="7">
        <f>IF(A99&gt;=100,"최대",'01_기준값'!$B$7*'01_기준값'!$B$8^A99)</f>
        <v>1335514060844660.8</v>
      </c>
      <c r="H99" s="7">
        <f t="shared" si="12"/>
        <v>1045</v>
      </c>
      <c r="I99" s="20">
        <f t="shared" si="13"/>
        <v>48.5</v>
      </c>
      <c r="J99" s="20">
        <f t="shared" si="14"/>
        <v>15.25</v>
      </c>
      <c r="K99" s="7">
        <f t="shared" si="15"/>
        <v>11400</v>
      </c>
      <c r="L99" s="20">
        <f t="shared" si="16"/>
        <v>10.5</v>
      </c>
      <c r="M99" s="20">
        <f t="shared" si="17"/>
        <v>5.75</v>
      </c>
    </row>
    <row r="100" spans="1:13">
      <c r="A100" s="6">
        <v>96</v>
      </c>
      <c r="B100" s="6" t="s">
        <v>413</v>
      </c>
      <c r="C100" s="6" t="s">
        <v>414</v>
      </c>
      <c r="D100" s="6" t="s">
        <v>415</v>
      </c>
      <c r="E100" s="8">
        <f>IF(A100&gt;=100,"최대",'01_기준값'!$B$5*'01_기준값'!$B$8^A100)</f>
        <v>868084139549029.5</v>
      </c>
      <c r="F100" s="8">
        <f>IF(A100&gt;=100,"최대",'01_기준값'!$B$6*'01_기준값'!$B$8^A100)</f>
        <v>2604252418647088.5</v>
      </c>
      <c r="G100" s="8">
        <f>IF(A100&gt;=100,"최대",'01_기준값'!$B$7*'01_기준값'!$B$8^A100)</f>
        <v>1736168279098059</v>
      </c>
      <c r="H100" s="8">
        <f t="shared" si="12"/>
        <v>1056</v>
      </c>
      <c r="I100" s="21">
        <f t="shared" si="13"/>
        <v>49</v>
      </c>
      <c r="J100" s="21">
        <f t="shared" si="14"/>
        <v>15.399999999999999</v>
      </c>
      <c r="K100" s="8">
        <f t="shared" si="15"/>
        <v>11520</v>
      </c>
      <c r="L100" s="21">
        <f t="shared" si="16"/>
        <v>10.600000000000001</v>
      </c>
      <c r="M100" s="21">
        <f t="shared" si="17"/>
        <v>5.8000000000000007</v>
      </c>
    </row>
    <row r="101" spans="1:13">
      <c r="A101" s="5">
        <v>97</v>
      </c>
      <c r="B101" s="5" t="s">
        <v>416</v>
      </c>
      <c r="C101" s="5" t="s">
        <v>417</v>
      </c>
      <c r="D101" s="5" t="s">
        <v>418</v>
      </c>
      <c r="E101" s="7">
        <f>IF(A101&gt;=100,"최대",'01_기준값'!$B$5*'01_기준값'!$B$8^A101)</f>
        <v>1128509381413738.5</v>
      </c>
      <c r="F101" s="7">
        <f>IF(A101&gt;=100,"최대",'01_기준값'!$B$6*'01_기준값'!$B$8^A101)</f>
        <v>3385528144241215</v>
      </c>
      <c r="G101" s="7">
        <f>IF(A101&gt;=100,"최대",'01_기준값'!$B$7*'01_기준값'!$B$8^A101)</f>
        <v>2257018762827477</v>
      </c>
      <c r="H101" s="7">
        <f t="shared" si="12"/>
        <v>1067</v>
      </c>
      <c r="I101" s="20">
        <f t="shared" si="13"/>
        <v>49.5</v>
      </c>
      <c r="J101" s="20">
        <f t="shared" si="14"/>
        <v>15.549999999999999</v>
      </c>
      <c r="K101" s="7">
        <f t="shared" si="15"/>
        <v>11640</v>
      </c>
      <c r="L101" s="20">
        <f t="shared" si="16"/>
        <v>10.700000000000001</v>
      </c>
      <c r="M101" s="20">
        <f t="shared" si="17"/>
        <v>5.8500000000000005</v>
      </c>
    </row>
    <row r="102" spans="1:13">
      <c r="A102" s="6">
        <v>98</v>
      </c>
      <c r="B102" s="6" t="s">
        <v>419</v>
      </c>
      <c r="C102" s="6" t="s">
        <v>420</v>
      </c>
      <c r="D102" s="6" t="s">
        <v>419</v>
      </c>
      <c r="E102" s="8">
        <f>IF(A102&gt;=100,"최대",'01_기준값'!$B$5*'01_기준값'!$B$8^A102)</f>
        <v>1467062195837859.8</v>
      </c>
      <c r="F102" s="8">
        <f>IF(A102&gt;=100,"최대",'01_기준값'!$B$6*'01_기준값'!$B$8^A102)</f>
        <v>4401186587513579.5</v>
      </c>
      <c r="G102" s="8">
        <f>IF(A102&gt;=100,"최대",'01_기준값'!$B$7*'01_기준값'!$B$8^A102)</f>
        <v>2934124391675719.5</v>
      </c>
      <c r="H102" s="8">
        <f t="shared" si="12"/>
        <v>1078</v>
      </c>
      <c r="I102" s="21">
        <f t="shared" si="13"/>
        <v>50</v>
      </c>
      <c r="J102" s="21">
        <f t="shared" si="14"/>
        <v>15.7</v>
      </c>
      <c r="K102" s="8">
        <f t="shared" si="15"/>
        <v>11760</v>
      </c>
      <c r="L102" s="21">
        <f t="shared" si="16"/>
        <v>10.8</v>
      </c>
      <c r="M102" s="21">
        <f t="shared" si="17"/>
        <v>5.9</v>
      </c>
    </row>
    <row r="103" spans="1:13">
      <c r="A103" s="5">
        <v>99</v>
      </c>
      <c r="B103" s="5" t="s">
        <v>421</v>
      </c>
      <c r="C103" s="5" t="s">
        <v>422</v>
      </c>
      <c r="D103" s="5" t="s">
        <v>423</v>
      </c>
      <c r="E103" s="7">
        <f>IF(A103&gt;=100,"최대",'01_기준값'!$B$5*'01_기준값'!$B$8^A103)</f>
        <v>1907180854589218.2</v>
      </c>
      <c r="F103" s="7">
        <f>IF(A103&gt;=100,"최대",'01_기준값'!$B$6*'01_기준값'!$B$8^A103)</f>
        <v>5721542563767654</v>
      </c>
      <c r="G103" s="7">
        <f>IF(A103&gt;=100,"최대",'01_기준값'!$B$7*'01_기준값'!$B$8^A103)</f>
        <v>3814361709178436.5</v>
      </c>
      <c r="H103" s="7">
        <f t="shared" si="12"/>
        <v>1089</v>
      </c>
      <c r="I103" s="20">
        <f t="shared" si="13"/>
        <v>50.5</v>
      </c>
      <c r="J103" s="20">
        <f t="shared" si="14"/>
        <v>15.85</v>
      </c>
      <c r="K103" s="7">
        <f t="shared" si="15"/>
        <v>11880</v>
      </c>
      <c r="L103" s="20">
        <f t="shared" si="16"/>
        <v>10.9</v>
      </c>
      <c r="M103" s="20">
        <f t="shared" si="17"/>
        <v>5.95</v>
      </c>
    </row>
    <row r="104" spans="1:13">
      <c r="A104" s="6">
        <v>100</v>
      </c>
      <c r="B104" s="6" t="s">
        <v>424</v>
      </c>
      <c r="C104" s="6" t="s">
        <v>425</v>
      </c>
      <c r="D104" s="6" t="s">
        <v>426</v>
      </c>
      <c r="E104" s="8" t="str">
        <f>IF(A104&gt;=100,"최대",'01_기준값'!$B$5*'01_기준값'!$B$8^A104)</f>
        <v>최대</v>
      </c>
      <c r="F104" s="8" t="str">
        <f>IF(A104&gt;=100,"최대",'01_기준값'!$B$6*'01_기준값'!$B$8^A104)</f>
        <v>최대</v>
      </c>
      <c r="G104" s="8" t="str">
        <f>IF(A104&gt;=100,"최대",'01_기준값'!$B$7*'01_기준값'!$B$8^A104)</f>
        <v>최대</v>
      </c>
      <c r="H104" s="8">
        <f t="shared" si="12"/>
        <v>1100</v>
      </c>
      <c r="I104" s="21">
        <f t="shared" si="13"/>
        <v>51</v>
      </c>
      <c r="J104" s="21">
        <f t="shared" si="14"/>
        <v>16</v>
      </c>
      <c r="K104" s="8">
        <f t="shared" si="15"/>
        <v>12000</v>
      </c>
      <c r="L104" s="21">
        <f t="shared" si="16"/>
        <v>11</v>
      </c>
      <c r="M104" s="21">
        <f t="shared" si="17"/>
        <v>6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0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3203125" defaultRowHeight="17"/>
  <cols>
    <col min="1" max="1" width="7" customWidth="1"/>
    <col min="2" max="2" width="14" customWidth="1"/>
    <col min="3" max="3" width="18" customWidth="1"/>
    <col min="4" max="4" width="20" customWidth="1"/>
    <col min="5" max="5" width="14" customWidth="1"/>
    <col min="6" max="6" width="12" customWidth="1"/>
  </cols>
  <sheetData>
    <row r="1" spans="1:6" ht="23">
      <c r="A1" s="1" t="s">
        <v>427</v>
      </c>
    </row>
    <row r="2" spans="1:6">
      <c r="A2" s="2" t="s">
        <v>428</v>
      </c>
    </row>
    <row r="4" spans="1:6" ht="30" customHeight="1">
      <c r="A4" s="4" t="s">
        <v>61</v>
      </c>
      <c r="B4" s="4" t="s">
        <v>429</v>
      </c>
      <c r="C4" s="4" t="s">
        <v>430</v>
      </c>
      <c r="D4" s="4" t="s">
        <v>431</v>
      </c>
      <c r="E4" s="4" t="s">
        <v>432</v>
      </c>
      <c r="F4" s="4" t="s">
        <v>433</v>
      </c>
    </row>
    <row r="5" spans="1:6">
      <c r="A5" s="5">
        <v>1</v>
      </c>
      <c r="B5" s="5" t="s">
        <v>434</v>
      </c>
      <c r="C5" s="7">
        <v>300</v>
      </c>
      <c r="D5" s="7">
        <f>C5*'01_기준값'!$B$11*'01_기준값'!$B$16</f>
        <v>6000</v>
      </c>
      <c r="E5" s="7">
        <v>12</v>
      </c>
      <c r="F5" s="5" t="s">
        <v>435</v>
      </c>
    </row>
    <row r="6" spans="1:6">
      <c r="A6" s="6">
        <v>2</v>
      </c>
      <c r="B6" s="6" t="s">
        <v>434</v>
      </c>
      <c r="C6" s="8">
        <v>479</v>
      </c>
      <c r="D6" s="8">
        <f>C6*'01_기준값'!$B$11*'01_기준값'!$B$16</f>
        <v>9580</v>
      </c>
      <c r="E6" s="8">
        <v>26</v>
      </c>
      <c r="F6" s="6" t="s">
        <v>435</v>
      </c>
    </row>
    <row r="7" spans="1:6">
      <c r="A7" s="5">
        <v>3</v>
      </c>
      <c r="B7" s="5" t="s">
        <v>434</v>
      </c>
      <c r="C7" s="7">
        <v>765</v>
      </c>
      <c r="D7" s="7">
        <f>C7*'01_기준값'!$B$11*'01_기준값'!$B$16</f>
        <v>15300</v>
      </c>
      <c r="E7" s="7">
        <v>58</v>
      </c>
      <c r="F7" s="5" t="s">
        <v>435</v>
      </c>
    </row>
    <row r="8" spans="1:6">
      <c r="A8" s="6">
        <v>4</v>
      </c>
      <c r="B8" s="6" t="s">
        <v>434</v>
      </c>
      <c r="C8" s="8">
        <v>1222</v>
      </c>
      <c r="D8" s="8">
        <f>C8*'01_기준값'!$B$11*'01_기준값'!$B$16</f>
        <v>24440</v>
      </c>
      <c r="E8" s="8">
        <v>128</v>
      </c>
      <c r="F8" s="6" t="s">
        <v>435</v>
      </c>
    </row>
    <row r="9" spans="1:6">
      <c r="A9" s="5">
        <v>5</v>
      </c>
      <c r="B9" s="5" t="s">
        <v>434</v>
      </c>
      <c r="C9" s="7">
        <v>1952</v>
      </c>
      <c r="D9" s="7">
        <f>C9*'01_기준값'!$B$11*'01_기준값'!$B$16</f>
        <v>39040</v>
      </c>
      <c r="E9" s="7">
        <v>282</v>
      </c>
      <c r="F9" s="5" t="s">
        <v>435</v>
      </c>
    </row>
    <row r="10" spans="1:6">
      <c r="A10" s="6">
        <v>6</v>
      </c>
      <c r="B10" s="6" t="s">
        <v>434</v>
      </c>
      <c r="C10" s="8">
        <v>3117</v>
      </c>
      <c r="D10" s="8">
        <f>C10*'01_기준값'!$B$11*'01_기준값'!$B$16</f>
        <v>62340</v>
      </c>
      <c r="E10" s="8">
        <v>622</v>
      </c>
      <c r="F10" s="6" t="s">
        <v>435</v>
      </c>
    </row>
    <row r="11" spans="1:6">
      <c r="A11" s="5">
        <v>7</v>
      </c>
      <c r="B11" s="5" t="s">
        <v>434</v>
      </c>
      <c r="C11" s="7">
        <v>4767</v>
      </c>
      <c r="D11" s="7">
        <f>C11*'01_기준값'!$B$11*'01_기준값'!$B$16</f>
        <v>95340</v>
      </c>
      <c r="E11" s="7">
        <v>974</v>
      </c>
      <c r="F11" s="5" t="s">
        <v>435</v>
      </c>
    </row>
    <row r="12" spans="1:6">
      <c r="A12" s="6">
        <v>8</v>
      </c>
      <c r="B12" s="6" t="s">
        <v>434</v>
      </c>
      <c r="C12" s="8">
        <v>7288</v>
      </c>
      <c r="D12" s="8">
        <f>C12*'01_기준값'!$B$11*'01_기준값'!$B$16</f>
        <v>145760</v>
      </c>
      <c r="E12" s="8">
        <v>1526</v>
      </c>
      <c r="F12" s="6" t="s">
        <v>435</v>
      </c>
    </row>
    <row r="13" spans="1:6">
      <c r="A13" s="5">
        <v>9</v>
      </c>
      <c r="B13" s="5" t="s">
        <v>434</v>
      </c>
      <c r="C13" s="7">
        <v>11144</v>
      </c>
      <c r="D13" s="7">
        <f>C13*'01_기준값'!$B$11*'01_기준값'!$B$16</f>
        <v>222880</v>
      </c>
      <c r="E13" s="7">
        <v>2391</v>
      </c>
      <c r="F13" s="5" t="s">
        <v>435</v>
      </c>
    </row>
    <row r="14" spans="1:6">
      <c r="A14" s="6">
        <v>10</v>
      </c>
      <c r="B14" s="6" t="s">
        <v>434</v>
      </c>
      <c r="C14" s="8">
        <v>17039</v>
      </c>
      <c r="D14" s="8">
        <f>C14*'01_기준값'!$B$11*'01_기준값'!$B$16</f>
        <v>340780</v>
      </c>
      <c r="E14" s="8">
        <v>3747</v>
      </c>
      <c r="F14" s="6" t="s">
        <v>435</v>
      </c>
    </row>
    <row r="15" spans="1:6">
      <c r="A15" s="5">
        <v>11</v>
      </c>
      <c r="B15" s="5" t="s">
        <v>434</v>
      </c>
      <c r="C15" s="7">
        <v>26052</v>
      </c>
      <c r="D15" s="7">
        <f>C15*'01_기준값'!$B$11*'01_기준값'!$B$16</f>
        <v>521040</v>
      </c>
      <c r="E15" s="7">
        <v>5871</v>
      </c>
      <c r="F15" s="5" t="s">
        <v>436</v>
      </c>
    </row>
    <row r="16" spans="1:6">
      <c r="A16" s="6">
        <v>12</v>
      </c>
      <c r="B16" s="6" t="s">
        <v>434</v>
      </c>
      <c r="C16" s="8">
        <v>39834</v>
      </c>
      <c r="D16" s="8">
        <f>C16*'01_기준값'!$B$11*'01_기준값'!$B$16</f>
        <v>796680</v>
      </c>
      <c r="E16" s="8">
        <v>9199</v>
      </c>
      <c r="F16" s="6" t="s">
        <v>436</v>
      </c>
    </row>
    <row r="17" spans="1:6">
      <c r="A17" s="5">
        <v>13</v>
      </c>
      <c r="B17" s="5" t="s">
        <v>434</v>
      </c>
      <c r="C17" s="7">
        <v>60907</v>
      </c>
      <c r="D17" s="7">
        <f>C17*'01_기준값'!$B$11*'01_기준값'!$B$16</f>
        <v>1218140</v>
      </c>
      <c r="E17" s="7">
        <v>14415</v>
      </c>
      <c r="F17" s="5" t="s">
        <v>436</v>
      </c>
    </row>
    <row r="18" spans="1:6">
      <c r="A18" s="6">
        <v>14</v>
      </c>
      <c r="B18" s="6" t="s">
        <v>434</v>
      </c>
      <c r="C18" s="8">
        <v>76336</v>
      </c>
      <c r="D18" s="8">
        <f>C18*'01_기준값'!$B$11*'01_기준값'!$B$16</f>
        <v>1526720</v>
      </c>
      <c r="E18" s="8">
        <v>17298</v>
      </c>
      <c r="F18" s="6" t="s">
        <v>436</v>
      </c>
    </row>
    <row r="19" spans="1:6">
      <c r="A19" s="5">
        <v>15</v>
      </c>
      <c r="B19" s="5" t="s">
        <v>434</v>
      </c>
      <c r="C19" s="7">
        <v>95672</v>
      </c>
      <c r="D19" s="7">
        <f>C19*'01_기준값'!$B$11*'01_기준값'!$B$16</f>
        <v>1913440</v>
      </c>
      <c r="E19" s="7">
        <v>20758</v>
      </c>
      <c r="F19" s="5" t="s">
        <v>436</v>
      </c>
    </row>
    <row r="20" spans="1:6">
      <c r="A20" s="6">
        <v>16</v>
      </c>
      <c r="B20" s="6" t="s">
        <v>434</v>
      </c>
      <c r="C20" s="8">
        <v>119907</v>
      </c>
      <c r="D20" s="8">
        <f>C20*'01_기준값'!$B$11*'01_기준값'!$B$16</f>
        <v>2398140</v>
      </c>
      <c r="E20" s="8">
        <v>24911</v>
      </c>
      <c r="F20" s="6" t="s">
        <v>436</v>
      </c>
    </row>
    <row r="21" spans="1:6">
      <c r="A21" s="5">
        <v>17</v>
      </c>
      <c r="B21" s="5" t="s">
        <v>434</v>
      </c>
      <c r="C21" s="7">
        <v>150280</v>
      </c>
      <c r="D21" s="7">
        <f>C21*'01_기준값'!$B$11*'01_기준값'!$B$16</f>
        <v>3005600</v>
      </c>
      <c r="E21" s="7">
        <v>29894</v>
      </c>
      <c r="F21" s="5" t="s">
        <v>436</v>
      </c>
    </row>
    <row r="22" spans="1:6">
      <c r="A22" s="6">
        <v>18</v>
      </c>
      <c r="B22" s="6" t="s">
        <v>434</v>
      </c>
      <c r="C22" s="8">
        <v>188348</v>
      </c>
      <c r="D22" s="8">
        <f>C22*'01_기준값'!$B$11*'01_기준값'!$B$16</f>
        <v>3766960</v>
      </c>
      <c r="E22" s="8">
        <v>35874</v>
      </c>
      <c r="F22" s="6" t="s">
        <v>436</v>
      </c>
    </row>
    <row r="23" spans="1:6">
      <c r="A23" s="5">
        <v>19</v>
      </c>
      <c r="B23" s="5" t="s">
        <v>434</v>
      </c>
      <c r="C23" s="7">
        <v>217541</v>
      </c>
      <c r="D23" s="7">
        <f>C23*'01_기준값'!$B$11*'01_기준값'!$B$16</f>
        <v>4350820</v>
      </c>
      <c r="E23" s="7">
        <v>39400</v>
      </c>
      <c r="F23" s="5" t="s">
        <v>436</v>
      </c>
    </row>
    <row r="24" spans="1:6">
      <c r="A24" s="6">
        <v>20</v>
      </c>
      <c r="B24" s="6" t="s">
        <v>434</v>
      </c>
      <c r="C24" s="8">
        <v>251259</v>
      </c>
      <c r="D24" s="8">
        <f>C24*'01_기준값'!$B$11*'01_기준값'!$B$16</f>
        <v>5025180</v>
      </c>
      <c r="E24" s="8">
        <v>43273</v>
      </c>
      <c r="F24" s="6" t="s">
        <v>436</v>
      </c>
    </row>
    <row r="25" spans="1:6">
      <c r="A25" s="5">
        <v>21</v>
      </c>
      <c r="B25" s="5" t="s">
        <v>434</v>
      </c>
      <c r="C25" s="7">
        <v>290204</v>
      </c>
      <c r="D25" s="7">
        <f>C25*'01_기준값'!$B$11*'01_기준값'!$B$16</f>
        <v>5804080</v>
      </c>
      <c r="E25" s="7">
        <v>47526</v>
      </c>
      <c r="F25" s="5" t="s">
        <v>437</v>
      </c>
    </row>
    <row r="26" spans="1:6">
      <c r="A26" s="6">
        <v>22</v>
      </c>
      <c r="B26" s="6" t="s">
        <v>434</v>
      </c>
      <c r="C26" s="8">
        <v>335184</v>
      </c>
      <c r="D26" s="8">
        <f>C26*'01_기준값'!$B$11*'01_기준값'!$B$16</f>
        <v>6703680</v>
      </c>
      <c r="E26" s="8">
        <v>52198</v>
      </c>
      <c r="F26" s="6" t="s">
        <v>437</v>
      </c>
    </row>
    <row r="27" spans="1:6">
      <c r="A27" s="5">
        <v>23</v>
      </c>
      <c r="B27" s="5" t="s">
        <v>434</v>
      </c>
      <c r="C27" s="7">
        <v>381906</v>
      </c>
      <c r="D27" s="7">
        <f>C27*'01_기준값'!$B$11*'01_기준값'!$B$16</f>
        <v>7638120</v>
      </c>
      <c r="E27" s="7">
        <v>55617</v>
      </c>
      <c r="F27" s="5" t="s">
        <v>437</v>
      </c>
    </row>
    <row r="28" spans="1:6">
      <c r="A28" s="6">
        <v>24</v>
      </c>
      <c r="B28" s="6" t="s">
        <v>434</v>
      </c>
      <c r="C28" s="8">
        <v>435140</v>
      </c>
      <c r="D28" s="8">
        <f>C28*'01_기준값'!$B$11*'01_기준값'!$B$16</f>
        <v>8702800</v>
      </c>
      <c r="E28" s="8">
        <v>59261</v>
      </c>
      <c r="F28" s="6" t="s">
        <v>437</v>
      </c>
    </row>
    <row r="29" spans="1:6">
      <c r="A29" s="5">
        <v>25</v>
      </c>
      <c r="B29" s="5" t="s">
        <v>434</v>
      </c>
      <c r="C29" s="7">
        <v>495794</v>
      </c>
      <c r="D29" s="7">
        <f>C29*'01_기준값'!$B$11*'01_기준값'!$B$16</f>
        <v>9915880</v>
      </c>
      <c r="E29" s="7">
        <v>63143</v>
      </c>
      <c r="F29" s="5" t="s">
        <v>437</v>
      </c>
    </row>
    <row r="30" spans="1:6">
      <c r="A30" s="6">
        <v>26</v>
      </c>
      <c r="B30" s="6" t="s">
        <v>434</v>
      </c>
      <c r="C30" s="8">
        <v>540324</v>
      </c>
      <c r="D30" s="8">
        <f>C30*'01_기준값'!$B$11*'01_기준값'!$B$16</f>
        <v>10806480</v>
      </c>
      <c r="E30" s="8">
        <v>66014</v>
      </c>
      <c r="F30" s="6" t="s">
        <v>437</v>
      </c>
    </row>
    <row r="31" spans="1:6">
      <c r="A31" s="5">
        <v>27</v>
      </c>
      <c r="B31" s="5" t="s">
        <v>434</v>
      </c>
      <c r="C31" s="7">
        <v>588854</v>
      </c>
      <c r="D31" s="7">
        <f>C31*'01_기준값'!$B$11*'01_기준값'!$B$16</f>
        <v>11777080</v>
      </c>
      <c r="E31" s="7">
        <v>69016</v>
      </c>
      <c r="F31" s="5" t="s">
        <v>437</v>
      </c>
    </row>
    <row r="32" spans="1:6">
      <c r="A32" s="6">
        <v>28</v>
      </c>
      <c r="B32" s="6" t="s">
        <v>434</v>
      </c>
      <c r="C32" s="8">
        <v>641742</v>
      </c>
      <c r="D32" s="8">
        <f>C32*'01_기준값'!$B$11*'01_기준값'!$B$16</f>
        <v>12834840</v>
      </c>
      <c r="E32" s="8">
        <v>72155</v>
      </c>
      <c r="F32" s="6" t="s">
        <v>437</v>
      </c>
    </row>
    <row r="33" spans="1:6">
      <c r="A33" s="5">
        <v>29</v>
      </c>
      <c r="B33" s="5" t="s">
        <v>434</v>
      </c>
      <c r="C33" s="7">
        <v>709806</v>
      </c>
      <c r="D33" s="7">
        <f>C33*'01_기준값'!$B$11*'01_기준값'!$B$16</f>
        <v>14196120</v>
      </c>
      <c r="E33" s="7">
        <v>75916</v>
      </c>
      <c r="F33" s="5" t="s">
        <v>437</v>
      </c>
    </row>
    <row r="34" spans="1:6">
      <c r="A34" s="6">
        <v>30</v>
      </c>
      <c r="B34" s="6" t="s">
        <v>434</v>
      </c>
      <c r="C34" s="8">
        <v>785088</v>
      </c>
      <c r="D34" s="8">
        <f>C34*'01_기준값'!$B$11*'01_기준값'!$B$16</f>
        <v>15701760</v>
      </c>
      <c r="E34" s="8">
        <v>79872</v>
      </c>
      <c r="F34" s="6" t="s">
        <v>437</v>
      </c>
    </row>
    <row r="35" spans="1:6">
      <c r="A35" s="5">
        <v>31</v>
      </c>
      <c r="B35" s="5" t="s">
        <v>438</v>
      </c>
      <c r="C35" s="7">
        <f>C34*'01_기준값'!$B$17*(1+'01_기준값'!$B$18)^(A35-31)</f>
        <v>824342.4</v>
      </c>
      <c r="D35" s="7">
        <f>C35*'01_기준값'!$B$11*'01_기준값'!$B$16</f>
        <v>16486848</v>
      </c>
      <c r="E35" s="7">
        <f t="shared" ref="E35:E66" si="0">$E$34*1.1^((A35-30)/7.78)</f>
        <v>80856.503275116585</v>
      </c>
      <c r="F35" s="5" t="s">
        <v>439</v>
      </c>
    </row>
    <row r="36" spans="1:6">
      <c r="A36" s="6">
        <v>32</v>
      </c>
      <c r="B36" s="6" t="s">
        <v>438</v>
      </c>
      <c r="C36" s="8">
        <f>C35*'01_기준값'!$B$17*(1+'01_기준값'!$B$18)^(A36-31)</f>
        <v>867550.30689599994</v>
      </c>
      <c r="D36" s="8">
        <f>C36*'01_기준값'!$B$11*'01_기준값'!$B$16</f>
        <v>17351006.13792</v>
      </c>
      <c r="E36" s="8">
        <f t="shared" si="0"/>
        <v>81853.141549966691</v>
      </c>
      <c r="F36" s="6" t="s">
        <v>439</v>
      </c>
    </row>
    <row r="37" spans="1:6">
      <c r="A37" s="5">
        <v>33</v>
      </c>
      <c r="B37" s="5" t="s">
        <v>438</v>
      </c>
      <c r="C37" s="7">
        <f>C36*'01_기준값'!$B$17*(1+'01_기준값'!$B$18)^(A37-31)</f>
        <v>915122.9090312873</v>
      </c>
      <c r="D37" s="7">
        <f>C37*'01_기준값'!$B$11*'01_기준값'!$B$16</f>
        <v>18302458.180625744</v>
      </c>
      <c r="E37" s="7">
        <f t="shared" si="0"/>
        <v>82862.064400709438</v>
      </c>
      <c r="F37" s="5" t="s">
        <v>439</v>
      </c>
    </row>
    <row r="38" spans="1:6">
      <c r="A38" s="6">
        <v>34</v>
      </c>
      <c r="B38" s="6" t="s">
        <v>438</v>
      </c>
      <c r="C38" s="8">
        <f>C37*'01_기준값'!$B$17*(1+'01_기준값'!$B$18)^(A38-31)</f>
        <v>967524.38080039341</v>
      </c>
      <c r="D38" s="8">
        <f>C38*'01_기준값'!$B$11*'01_기준값'!$B$16</f>
        <v>19350487.616007868</v>
      </c>
      <c r="E38" s="8">
        <f t="shared" si="0"/>
        <v>83883.423247181549</v>
      </c>
      <c r="F38" s="6" t="s">
        <v>439</v>
      </c>
    </row>
    <row r="39" spans="1:6">
      <c r="A39" s="5">
        <v>35</v>
      </c>
      <c r="B39" s="5" t="s">
        <v>438</v>
      </c>
      <c r="C39" s="7">
        <f>C38*'01_기준값'!$B$17*(1+'01_기준값'!$B$18)^(A39-31)</f>
        <v>1025279.1795142633</v>
      </c>
      <c r="D39" s="7">
        <f>C39*'01_기준값'!$B$11*'01_기준값'!$B$16</f>
        <v>20505583.590285264</v>
      </c>
      <c r="E39" s="7">
        <f t="shared" si="0"/>
        <v>84917.371375622562</v>
      </c>
      <c r="F39" s="5" t="s">
        <v>439</v>
      </c>
    </row>
    <row r="40" spans="1:6">
      <c r="A40" s="6">
        <v>36</v>
      </c>
      <c r="B40" s="6" t="s">
        <v>438</v>
      </c>
      <c r="C40" s="8">
        <f>C39*'01_기준값'!$B$17*(1+'01_기준값'!$B$18)^(A40-31)</f>
        <v>1088980.4648483407</v>
      </c>
      <c r="D40" s="8">
        <f>C40*'01_기준값'!$B$11*'01_기준값'!$B$16</f>
        <v>21779609.296966814</v>
      </c>
      <c r="E40" s="8">
        <f t="shared" si="0"/>
        <v>85964.063961680164</v>
      </c>
      <c r="F40" s="6" t="s">
        <v>439</v>
      </c>
    </row>
    <row r="41" spans="1:6">
      <c r="A41" s="5">
        <v>37</v>
      </c>
      <c r="B41" s="5" t="s">
        <v>438</v>
      </c>
      <c r="C41" s="7">
        <f>C40*'01_기준값'!$B$17*(1+'01_기준값'!$B$18)^(A41-31)</f>
        <v>1159299.8248788312</v>
      </c>
      <c r="D41" s="7">
        <f>C41*'01_기준값'!$B$11*'01_기준값'!$B$16</f>
        <v>23185996.497576624</v>
      </c>
      <c r="E41" s="7">
        <f t="shared" si="0"/>
        <v>87023.658093698978</v>
      </c>
      <c r="F41" s="5" t="s">
        <v>439</v>
      </c>
    </row>
    <row r="42" spans="1:6">
      <c r="A42" s="6">
        <v>38</v>
      </c>
      <c r="B42" s="6" t="s">
        <v>438</v>
      </c>
      <c r="C42" s="8">
        <f>C41*'01_기준값'!$B$17*(1+'01_기준값'!$B$18)^(A42-31)</f>
        <v>1236998.5251707968</v>
      </c>
      <c r="D42" s="8">
        <f>C42*'01_기준값'!$B$11*'01_기준값'!$B$16</f>
        <v>24739970.503415935</v>
      </c>
      <c r="E42" s="8">
        <f t="shared" si="0"/>
        <v>88096.312796296537</v>
      </c>
      <c r="F42" s="6" t="s">
        <v>439</v>
      </c>
    </row>
    <row r="43" spans="1:6">
      <c r="A43" s="5">
        <v>39</v>
      </c>
      <c r="B43" s="5" t="s">
        <v>438</v>
      </c>
      <c r="C43" s="7">
        <f>C42*'01_기준값'!$B$17*(1+'01_기준값'!$B$18)^(A43-31)</f>
        <v>1322940.5358902363</v>
      </c>
      <c r="D43" s="7">
        <f>C43*'01_기준값'!$B$11*'01_기준값'!$B$16</f>
        <v>26458810.717804726</v>
      </c>
      <c r="E43" s="7">
        <f t="shared" si="0"/>
        <v>89182.18905422985</v>
      </c>
      <c r="F43" s="5" t="s">
        <v>439</v>
      </c>
    </row>
    <row r="44" spans="1:6">
      <c r="A44" s="6">
        <v>40</v>
      </c>
      <c r="B44" s="6" t="s">
        <v>438</v>
      </c>
      <c r="C44" s="8">
        <f>C43*'01_기준값'!$B$17*(1+'01_기준값'!$B$18)^(A44-31)</f>
        <v>1418107.6376633437</v>
      </c>
      <c r="D44" s="8">
        <f>C44*'01_기준값'!$B$11*'01_기준값'!$B$16</f>
        <v>28362152.753266875</v>
      </c>
      <c r="E44" s="8">
        <f t="shared" si="0"/>
        <v>90281.449836556028</v>
      </c>
      <c r="F44" s="6" t="s">
        <v>439</v>
      </c>
    </row>
    <row r="45" spans="1:6">
      <c r="A45" s="5">
        <v>41</v>
      </c>
      <c r="B45" s="5" t="s">
        <v>438</v>
      </c>
      <c r="C45" s="7">
        <f>C44*'01_기준값'!$B$17*(1+'01_기준값'!$B$18)^(A45-31)</f>
        <v>1523616.9613385748</v>
      </c>
      <c r="D45" s="7">
        <f>C45*'01_기준값'!$B$11*'01_기준값'!$B$16</f>
        <v>30472339.226771496</v>
      </c>
      <c r="E45" s="7">
        <f t="shared" si="0"/>
        <v>91394.260121090832</v>
      </c>
      <c r="F45" s="5" t="s">
        <v>435</v>
      </c>
    </row>
    <row r="46" spans="1:6">
      <c r="A46" s="6">
        <v>42</v>
      </c>
      <c r="B46" s="6" t="s">
        <v>438</v>
      </c>
      <c r="C46" s="8">
        <f>C45*'01_기준값'!$B$17*(1+'01_기준값'!$B$18)^(A46-31)</f>
        <v>1640741.3816596188</v>
      </c>
      <c r="D46" s="8">
        <f>C46*'01_기준값'!$B$11*'01_기준값'!$B$16</f>
        <v>32814827.633192375</v>
      </c>
      <c r="E46" s="8">
        <f t="shared" si="0"/>
        <v>92520.786919168648</v>
      </c>
      <c r="F46" s="6" t="s">
        <v>435</v>
      </c>
    </row>
    <row r="47" spans="1:6">
      <c r="A47" s="5">
        <v>43</v>
      </c>
      <c r="B47" s="5" t="s">
        <v>438</v>
      </c>
      <c r="C47" s="7">
        <f>C46*'01_기준값'!$B$17*(1+'01_기준값'!$B$18)^(A47-31)</f>
        <v>1770933.2622335842</v>
      </c>
      <c r="D47" s="7">
        <f>C47*'01_기준값'!$B$11*'01_기준값'!$B$16</f>
        <v>35418665.244671687</v>
      </c>
      <c r="E47" s="7">
        <f t="shared" si="0"/>
        <v>93661.199300707682</v>
      </c>
      <c r="F47" s="5" t="s">
        <v>435</v>
      </c>
    </row>
    <row r="48" spans="1:6">
      <c r="A48" s="6">
        <v>44</v>
      </c>
      <c r="B48" s="6" t="s">
        <v>438</v>
      </c>
      <c r="C48" s="8">
        <f>C47*'01_기준값'!$B$17*(1+'01_기준값'!$B$18)^(A48-31)</f>
        <v>1915852.1416276197</v>
      </c>
      <c r="D48" s="8">
        <f>C48*'01_기준값'!$B$11*'01_기준값'!$B$16</f>
        <v>38317042.832552396</v>
      </c>
      <c r="E48" s="8">
        <f t="shared" si="0"/>
        <v>94815.668419584064</v>
      </c>
      <c r="F48" s="6" t="s">
        <v>435</v>
      </c>
    </row>
    <row r="49" spans="1:6">
      <c r="A49" s="5">
        <v>45</v>
      </c>
      <c r="B49" s="5" t="s">
        <v>438</v>
      </c>
      <c r="C49" s="7">
        <f>C48*'01_기준값'!$B$17*(1+'01_기준값'!$B$18)^(A49-31)</f>
        <v>2077397.0610416047</v>
      </c>
      <c r="D49" s="7">
        <f>C49*'01_기준값'!$B$11*'01_기준값'!$B$16</f>
        <v>41547941.220832095</v>
      </c>
      <c r="E49" s="7">
        <f t="shared" si="0"/>
        <v>95984.367539318759</v>
      </c>
      <c r="F49" s="5" t="s">
        <v>435</v>
      </c>
    </row>
    <row r="50" spans="1:6">
      <c r="A50" s="6">
        <v>46</v>
      </c>
      <c r="B50" s="6" t="s">
        <v>438</v>
      </c>
      <c r="C50" s="8">
        <f>C49*'01_기준값'!$B$17*(1+'01_기준값'!$B$18)^(A50-31)</f>
        <v>2257744.3665421712</v>
      </c>
      <c r="D50" s="8">
        <f>C50*'01_기준값'!$B$11*'01_기준값'!$B$16</f>
        <v>45154887.330843426</v>
      </c>
      <c r="E50" s="8">
        <f t="shared" si="0"/>
        <v>97167.472059081032</v>
      </c>
      <c r="F50" s="6" t="s">
        <v>435</v>
      </c>
    </row>
    <row r="51" spans="1:6">
      <c r="A51" s="5">
        <v>47</v>
      </c>
      <c r="B51" s="5" t="s">
        <v>438</v>
      </c>
      <c r="C51" s="7">
        <f>C50*'01_기준값'!$B$17*(1+'01_기준값'!$B$18)^(A51-31)</f>
        <v>2459391.9778763419</v>
      </c>
      <c r="D51" s="7">
        <f>C51*'01_기준값'!$B$11*'01_기준값'!$B$16</f>
        <v>49187839.557526842</v>
      </c>
      <c r="E51" s="7">
        <f t="shared" si="0"/>
        <v>98365.15954001261</v>
      </c>
      <c r="F51" s="5" t="s">
        <v>435</v>
      </c>
    </row>
    <row r="52" spans="1:6">
      <c r="A52" s="6">
        <v>48</v>
      </c>
      <c r="B52" s="6" t="s">
        <v>438</v>
      </c>
      <c r="C52" s="8">
        <f>C51*'01_기준값'!$B$17*(1+'01_기준값'!$B$18)^(A52-31)</f>
        <v>2685211.3069822174</v>
      </c>
      <c r="D52" s="8">
        <f>C52*'01_기준값'!$B$11*'01_기준값'!$B$16</f>
        <v>53704226.139644347</v>
      </c>
      <c r="E52" s="8">
        <f t="shared" si="0"/>
        <v>99577.609731875928</v>
      </c>
      <c r="F52" s="6" t="s">
        <v>435</v>
      </c>
    </row>
    <row r="53" spans="1:6">
      <c r="A53" s="5">
        <v>49</v>
      </c>
      <c r="B53" s="5" t="s">
        <v>438</v>
      </c>
      <c r="C53" s="7">
        <f>C52*'01_기준값'!$B$17*(1+'01_기준값'!$B$18)^(A53-31)</f>
        <v>2938508.2392765912</v>
      </c>
      <c r="D53" s="7">
        <f>C53*'01_기준값'!$B$11*'01_기준값'!$B$16</f>
        <v>58770164.785531826</v>
      </c>
      <c r="E53" s="7">
        <f t="shared" si="0"/>
        <v>100805.0046000314</v>
      </c>
      <c r="F53" s="5" t="s">
        <v>435</v>
      </c>
    </row>
    <row r="54" spans="1:6">
      <c r="A54" s="6">
        <v>50</v>
      </c>
      <c r="B54" s="6" t="s">
        <v>438</v>
      </c>
      <c r="C54" s="8">
        <f>C53*'01_기준값'!$B$17*(1+'01_기준값'!$B$18)^(A54-31)</f>
        <v>3223094.8679302614</v>
      </c>
      <c r="D54" s="8">
        <f>C54*'01_기준값'!$B$11*'01_기준값'!$B$16</f>
        <v>64461897.358605228</v>
      </c>
      <c r="E54" s="8">
        <f t="shared" si="0"/>
        <v>102047.52835274667</v>
      </c>
      <c r="F54" s="6" t="s">
        <v>435</v>
      </c>
    </row>
    <row r="55" spans="1:6">
      <c r="A55" s="5">
        <v>51</v>
      </c>
      <c r="B55" s="5" t="s">
        <v>438</v>
      </c>
      <c r="C55" s="7">
        <f>C54*'01_기준값'!$B$17*(1+'01_기준값'!$B$18)^(A55-31)</f>
        <v>3543374.0058034877</v>
      </c>
      <c r="D55" s="7">
        <f>C55*'01_기준값'!$B$11*'01_기준값'!$B$16</f>
        <v>70867480.116069749</v>
      </c>
      <c r="E55" s="7">
        <f t="shared" si="0"/>
        <v>103305.36746884283</v>
      </c>
      <c r="F55" s="5" t="s">
        <v>436</v>
      </c>
    </row>
    <row r="56" spans="1:6">
      <c r="A56" s="6">
        <v>52</v>
      </c>
      <c r="B56" s="6" t="s">
        <v>438</v>
      </c>
      <c r="C56" s="8">
        <f>C55*'01_기준값'!$B$17*(1+'01_기준값'!$B$18)^(A56-31)</f>
        <v>3904438.9039589558</v>
      </c>
      <c r="D56" s="8">
        <f>C56*'01_기준값'!$B$11*'01_기준값'!$B$16</f>
        <v>78088778.079179108</v>
      </c>
      <c r="E56" s="8">
        <f t="shared" si="0"/>
        <v>104578.71072568125</v>
      </c>
      <c r="F56" s="6" t="s">
        <v>436</v>
      </c>
    </row>
    <row r="57" spans="1:6">
      <c r="A57" s="5">
        <v>53</v>
      </c>
      <c r="B57" s="5" t="s">
        <v>438</v>
      </c>
      <c r="C57" s="7">
        <f>C56*'01_기준값'!$B$17*(1+'01_기준값'!$B$18)^(A57-31)</f>
        <v>4312191.0949785095</v>
      </c>
      <c r="D57" s="7">
        <f>C57*'01_기준값'!$B$11*'01_기준값'!$B$16</f>
        <v>86243821.899570197</v>
      </c>
      <c r="E57" s="7">
        <f t="shared" si="0"/>
        <v>105867.74922749544</v>
      </c>
      <c r="F57" s="5" t="s">
        <v>436</v>
      </c>
    </row>
    <row r="58" spans="1:6">
      <c r="A58" s="6">
        <v>54</v>
      </c>
      <c r="B58" s="6" t="s">
        <v>438</v>
      </c>
      <c r="C58" s="8">
        <f>C57*'01_기준값'!$B$17*(1+'01_기준값'!$B$18)^(A58-31)</f>
        <v>4773479.8724613329</v>
      </c>
      <c r="D58" s="8">
        <f>C58*'01_기준값'!$B$11*'01_기준값'!$B$16</f>
        <v>95469597.449226663</v>
      </c>
      <c r="E58" s="8">
        <f t="shared" si="0"/>
        <v>107172.67643407211</v>
      </c>
      <c r="F58" s="6" t="s">
        <v>436</v>
      </c>
    </row>
    <row r="59" spans="1:6">
      <c r="A59" s="5">
        <v>55</v>
      </c>
      <c r="B59" s="5" t="s">
        <v>438</v>
      </c>
      <c r="C59" s="7">
        <f>C58*'01_기준값'!$B$17*(1+'01_기준값'!$B$18)^(A59-31)</f>
        <v>5296267.6381856194</v>
      </c>
      <c r="D59" s="7">
        <f>C59*'01_기준값'!$B$11*'01_기준값'!$B$16</f>
        <v>105925352.76371239</v>
      </c>
      <c r="E59" s="7">
        <f t="shared" si="0"/>
        <v>108493.68818978568</v>
      </c>
      <c r="F59" s="5" t="s">
        <v>436</v>
      </c>
    </row>
    <row r="60" spans="1:6">
      <c r="A60" s="6">
        <v>56</v>
      </c>
      <c r="B60" s="6" t="s">
        <v>438</v>
      </c>
      <c r="C60" s="8">
        <f>C59*'01_기준값'!$B$17*(1+'01_기준값'!$B$18)^(A60-31)</f>
        <v>5889826.2239565337</v>
      </c>
      <c r="D60" s="8">
        <f>C60*'01_기준값'!$B$11*'01_기준값'!$B$16</f>
        <v>117796524.47913067</v>
      </c>
      <c r="E60" s="8">
        <f t="shared" si="0"/>
        <v>109830.98275299084</v>
      </c>
      <c r="F60" s="6" t="s">
        <v>436</v>
      </c>
    </row>
    <row r="61" spans="1:6">
      <c r="A61" s="5">
        <v>57</v>
      </c>
      <c r="B61" s="5" t="s">
        <v>438</v>
      </c>
      <c r="C61" s="7">
        <f>C60*'01_기준값'!$B$17*(1+'01_기준값'!$B$18)^(A61-31)</f>
        <v>6564970.3612974463</v>
      </c>
      <c r="D61" s="7">
        <f>C61*'01_기준값'!$B$11*'01_기준값'!$B$16</f>
        <v>131299407.22594893</v>
      </c>
      <c r="E61" s="7">
        <f t="shared" si="0"/>
        <v>111184.76082577721</v>
      </c>
      <c r="F61" s="5" t="s">
        <v>436</v>
      </c>
    </row>
    <row r="62" spans="1:6">
      <c r="A62" s="6">
        <v>58</v>
      </c>
      <c r="B62" s="6" t="s">
        <v>438</v>
      </c>
      <c r="C62" s="8">
        <f>C61*'01_기준값'!$B$17*(1+'01_기준값'!$B$18)^(A62-31)</f>
        <v>7334335.7723274585</v>
      </c>
      <c r="D62" s="8">
        <f>C62*'01_기준값'!$B$11*'01_기준값'!$B$16</f>
        <v>146686715.44654918</v>
      </c>
      <c r="E62" s="8">
        <f t="shared" si="0"/>
        <v>112555.22558409092</v>
      </c>
      <c r="F62" s="6" t="s">
        <v>436</v>
      </c>
    </row>
    <row r="63" spans="1:6">
      <c r="A63" s="5">
        <v>59</v>
      </c>
      <c r="B63" s="5" t="s">
        <v>438</v>
      </c>
      <c r="C63" s="7">
        <f>C62*'01_기준값'!$B$17*(1+'01_기준값'!$B$18)^(A63-31)</f>
        <v>8212710.9432060746</v>
      </c>
      <c r="D63" s="7">
        <f>C63*'01_기준값'!$B$11*'01_기준값'!$B$16</f>
        <v>164254218.8641215</v>
      </c>
      <c r="E63" s="7">
        <f t="shared" si="0"/>
        <v>113942.58270822735</v>
      </c>
      <c r="F63" s="5" t="s">
        <v>436</v>
      </c>
    </row>
    <row r="64" spans="1:6">
      <c r="A64" s="6">
        <v>60</v>
      </c>
      <c r="B64" s="6" t="s">
        <v>438</v>
      </c>
      <c r="C64" s="8">
        <f>C63*'01_기준값'!$B$17*(1+'01_기준값'!$B$18)^(A64-31)</f>
        <v>9217433.5841169059</v>
      </c>
      <c r="D64" s="8">
        <f>C64*'01_기준값'!$B$11*'01_기준값'!$B$16</f>
        <v>184348671.68233812</v>
      </c>
      <c r="E64" s="8">
        <f t="shared" si="0"/>
        <v>115347.04041369975</v>
      </c>
      <c r="F64" s="6" t="s">
        <v>436</v>
      </c>
    </row>
    <row r="65" spans="1:6">
      <c r="A65" s="5">
        <v>61</v>
      </c>
      <c r="B65" s="5" t="s">
        <v>438</v>
      </c>
      <c r="C65" s="7">
        <f>C64*'01_기준값'!$B$17*(1+'01_기준값'!$B$18)^(A65-31)</f>
        <v>10368865.159727803</v>
      </c>
      <c r="D65" s="7">
        <f>C65*'01_기준값'!$B$11*'01_기준값'!$B$16</f>
        <v>207377303.19455606</v>
      </c>
      <c r="E65" s="7">
        <f t="shared" si="0"/>
        <v>116768.80948248849</v>
      </c>
      <c r="F65" s="5" t="s">
        <v>437</v>
      </c>
    </row>
    <row r="66" spans="1:6">
      <c r="A66" s="6">
        <v>62</v>
      </c>
      <c r="B66" s="6" t="s">
        <v>438</v>
      </c>
      <c r="C66" s="8">
        <f>C65*'01_기준값'!$B$17*(1+'01_기준값'!$B$18)^(A66-31)</f>
        <v>11690959.794396251</v>
      </c>
      <c r="D66" s="8">
        <f>C66*'01_기준값'!$B$11*'01_기준값'!$B$16</f>
        <v>233819195.88792503</v>
      </c>
      <c r="E66" s="8">
        <f t="shared" si="0"/>
        <v>118208.10329467517</v>
      </c>
      <c r="F66" s="6" t="s">
        <v>437</v>
      </c>
    </row>
    <row r="67" spans="1:6">
      <c r="A67" s="5">
        <v>63</v>
      </c>
      <c r="B67" s="5" t="s">
        <v>438</v>
      </c>
      <c r="C67" s="7">
        <f>C66*'01_기준값'!$B$17*(1+'01_기준값'!$B$18)^(A67-31)</f>
        <v>13211947.445354622</v>
      </c>
      <c r="D67" s="7">
        <f>C67*'01_기준값'!$B$11*'01_기준값'!$B$16</f>
        <v>264238948.90709245</v>
      </c>
      <c r="E67" s="7">
        <f t="shared" ref="E67:E98" si="1">$E$34*1.1^((A67-30)/7.78)</f>
        <v>119665.13786046703</v>
      </c>
      <c r="F67" s="5" t="s">
        <v>437</v>
      </c>
    </row>
    <row r="68" spans="1:6">
      <c r="A68" s="6">
        <v>64</v>
      </c>
      <c r="B68" s="6" t="s">
        <v>438</v>
      </c>
      <c r="C68" s="8">
        <f>C67*'01_기준값'!$B$17*(1+'01_기준값'!$B$18)^(A68-31)</f>
        <v>14965155.654701741</v>
      </c>
      <c r="D68" s="8">
        <f>C68*'01_기준값'!$B$11*'01_기준값'!$B$16</f>
        <v>299303113.09403485</v>
      </c>
      <c r="E68" s="8">
        <f t="shared" si="1"/>
        <v>121140.13185261583</v>
      </c>
      <c r="F68" s="6" t="s">
        <v>437</v>
      </c>
    </row>
    <row r="69" spans="1:6">
      <c r="A69" s="5">
        <v>65</v>
      </c>
      <c r="B69" s="5" t="s">
        <v>438</v>
      </c>
      <c r="C69" s="7">
        <f>C68*'01_기준값'!$B$17*(1+'01_기준값'!$B$18)^(A69-31)</f>
        <v>16989999.637112256</v>
      </c>
      <c r="D69" s="7">
        <f>C69*'01_기준값'!$B$11*'01_기준값'!$B$16</f>
        <v>339799992.74224514</v>
      </c>
      <c r="E69" s="7">
        <f t="shared" si="1"/>
        <v>122633.30663923637</v>
      </c>
      <c r="F69" s="5" t="s">
        <v>437</v>
      </c>
    </row>
    <row r="70" spans="1:6">
      <c r="A70" s="6">
        <v>66</v>
      </c>
      <c r="B70" s="6" t="s">
        <v>438</v>
      </c>
      <c r="C70" s="8">
        <f>C69*'01_기준값'!$B$17*(1+'01_기준값'!$B$18)^(A70-31)</f>
        <v>19333177.184816908</v>
      </c>
      <c r="D70" s="8">
        <f>C70*'01_기준값'!$B$11*'01_기준값'!$B$16</f>
        <v>386663543.69633818</v>
      </c>
      <c r="E70" s="8">
        <f t="shared" si="1"/>
        <v>124144.88631702965</v>
      </c>
      <c r="F70" s="6" t="s">
        <v>437</v>
      </c>
    </row>
    <row r="71" spans="1:6">
      <c r="A71" s="5">
        <v>67</v>
      </c>
      <c r="B71" s="5" t="s">
        <v>438</v>
      </c>
      <c r="C71" s="7">
        <f>C70*'01_기준값'!$B$17*(1+'01_기준값'!$B$18)^(A71-31)</f>
        <v>22050113.187956315</v>
      </c>
      <c r="D71" s="7">
        <f>C71*'01_기준값'!$B$11*'01_기준값'!$B$16</f>
        <v>441002263.75912631</v>
      </c>
      <c r="E71" s="7">
        <f t="shared" si="1"/>
        <v>125675.09774491543</v>
      </c>
      <c r="F71" s="5" t="s">
        <v>437</v>
      </c>
    </row>
    <row r="72" spans="1:6">
      <c r="A72" s="6">
        <v>68</v>
      </c>
      <c r="B72" s="6" t="s">
        <v>438</v>
      </c>
      <c r="C72" s="8">
        <f>C71*'01_기준값'!$B$17*(1+'01_기준값'!$B$18)^(A72-31)</f>
        <v>25206708.870132569</v>
      </c>
      <c r="D72" s="8">
        <f>C72*'01_기준값'!$B$11*'01_기준값'!$B$16</f>
        <v>504134177.40265137</v>
      </c>
      <c r="E72" s="8">
        <f t="shared" si="1"/>
        <v>127224.17057807933</v>
      </c>
      <c r="F72" s="6" t="s">
        <v>437</v>
      </c>
    </row>
    <row r="73" spans="1:6">
      <c r="A73" s="5">
        <v>69</v>
      </c>
      <c r="B73" s="5" t="s">
        <v>438</v>
      </c>
      <c r="C73" s="7">
        <f>C72*'01_기준값'!$B$17*(1+'01_기준값'!$B$18)^(A73-31)</f>
        <v>28881463.620205153</v>
      </c>
      <c r="D73" s="7">
        <f>C73*'01_기준값'!$B$11*'01_기준값'!$B$16</f>
        <v>577629272.40410304</v>
      </c>
      <c r="E73" s="7">
        <f t="shared" si="1"/>
        <v>128792.33730243969</v>
      </c>
      <c r="F73" s="5" t="s">
        <v>437</v>
      </c>
    </row>
    <row r="74" spans="1:6">
      <c r="A74" s="6">
        <v>70</v>
      </c>
      <c r="B74" s="6" t="s">
        <v>438</v>
      </c>
      <c r="C74" s="8">
        <f>C73*'01_기준값'!$B$17*(1+'01_기준값'!$B$18)^(A74-31)</f>
        <v>33168053.184437029</v>
      </c>
      <c r="D74" s="8">
        <f>C74*'01_기준값'!$B$11*'01_기준값'!$B$16</f>
        <v>663361063.68874061</v>
      </c>
      <c r="E74" s="8">
        <f t="shared" si="1"/>
        <v>130379.8332695392</v>
      </c>
      <c r="F74" s="6" t="s">
        <v>437</v>
      </c>
    </row>
    <row r="75" spans="1:6">
      <c r="A75" s="5">
        <v>71</v>
      </c>
      <c r="B75" s="5" t="s">
        <v>438</v>
      </c>
      <c r="C75" s="7">
        <f>C74*'01_기준값'!$B$17*(1+'01_기준값'!$B$18)^(A75-31)</f>
        <v>38178467.752719656</v>
      </c>
      <c r="D75" s="7">
        <f>C75*'01_기준값'!$B$11*'01_기준값'!$B$16</f>
        <v>763569355.05439305</v>
      </c>
      <c r="E75" s="7">
        <f t="shared" si="1"/>
        <v>131986.89673186664</v>
      </c>
      <c r="F75" s="5" t="s">
        <v>439</v>
      </c>
    </row>
    <row r="76" spans="1:6">
      <c r="A76" s="6">
        <v>72</v>
      </c>
      <c r="B76" s="6" t="s">
        <v>438</v>
      </c>
      <c r="C76" s="8">
        <f>C75*'01_기준값'!$B$17*(1+'01_기준값'!$B$18)^(A76-31)</f>
        <v>44046838.119845666</v>
      </c>
      <c r="D76" s="8">
        <f>C76*'01_기준값'!$B$11*'01_기준값'!$B$16</f>
        <v>880936762.39691329</v>
      </c>
      <c r="E76" s="8">
        <f t="shared" si="1"/>
        <v>133613.76887861389</v>
      </c>
      <c r="F76" s="6" t="s">
        <v>439</v>
      </c>
    </row>
    <row r="77" spans="1:6">
      <c r="A77" s="5">
        <v>73</v>
      </c>
      <c r="B77" s="5" t="s">
        <v>438</v>
      </c>
      <c r="C77" s="7">
        <f>C76*'01_기준값'!$B$17*(1+'01_기준값'!$B$18)^(A77-31)</f>
        <v>50934108.881270766</v>
      </c>
      <c r="D77" s="7">
        <f>C77*'01_기준값'!$B$11*'01_기준값'!$B$16</f>
        <v>1018682177.6254153</v>
      </c>
      <c r="E77" s="7">
        <f t="shared" si="1"/>
        <v>135260.69387187395</v>
      </c>
      <c r="F77" s="5" t="s">
        <v>439</v>
      </c>
    </row>
    <row r="78" spans="1:6">
      <c r="A78" s="6">
        <v>74</v>
      </c>
      <c r="B78" s="6" t="s">
        <v>438</v>
      </c>
      <c r="C78" s="8">
        <f>C77*'01_기준값'!$B$17*(1+'01_기준값'!$B$18)^(A78-31)</f>
        <v>59033756.120780401</v>
      </c>
      <c r="D78" s="8">
        <f>C78*'01_기준값'!$B$11*'01_기준값'!$B$16</f>
        <v>1180675122.4156079</v>
      </c>
      <c r="E78" s="8">
        <f t="shared" si="1"/>
        <v>136927.91888328473</v>
      </c>
      <c r="F78" s="6" t="s">
        <v>439</v>
      </c>
    </row>
    <row r="79" spans="1:6">
      <c r="A79" s="5">
        <v>75</v>
      </c>
      <c r="B79" s="5" t="s">
        <v>438</v>
      </c>
      <c r="C79" s="7">
        <f>C78*'01_기준값'!$B$17*(1+'01_기준값'!$B$18)^(A79-31)</f>
        <v>68578795.28042905</v>
      </c>
      <c r="D79" s="7">
        <f>C79*'01_기준값'!$B$11*'01_기준값'!$B$16</f>
        <v>1371575905.6085811</v>
      </c>
      <c r="E79" s="7">
        <f t="shared" si="1"/>
        <v>138615.69413112494</v>
      </c>
      <c r="F79" s="5" t="s">
        <v>439</v>
      </c>
    </row>
    <row r="80" spans="1:6">
      <c r="A80" s="6">
        <v>76</v>
      </c>
      <c r="B80" s="6" t="s">
        <v>438</v>
      </c>
      <c r="C80" s="8">
        <f>C79*'01_기준값'!$B$17*(1+'01_기준값'!$B$18)^(A80-31)</f>
        <v>79850385.432759866</v>
      </c>
      <c r="D80" s="8">
        <f>C80*'01_기준값'!$B$11*'01_기준값'!$B$16</f>
        <v>1597007708.6551974</v>
      </c>
      <c r="E80" s="8">
        <f t="shared" si="1"/>
        <v>140324.27291786688</v>
      </c>
      <c r="F80" s="6" t="s">
        <v>439</v>
      </c>
    </row>
    <row r="81" spans="1:6">
      <c r="A81" s="5">
        <v>77</v>
      </c>
      <c r="B81" s="5" t="s">
        <v>438</v>
      </c>
      <c r="C81" s="7">
        <f>C80*'01_기준값'!$B$17*(1+'01_기준값'!$B$18)^(A81-31)</f>
        <v>93188412.262875408</v>
      </c>
      <c r="D81" s="7">
        <f>C81*'01_기준값'!$B$11*'01_기준값'!$B$16</f>
        <v>1863768245.2575083</v>
      </c>
      <c r="E81" s="7">
        <f t="shared" si="1"/>
        <v>142053.91166819233</v>
      </c>
      <c r="F81" s="5" t="s">
        <v>439</v>
      </c>
    </row>
    <row r="82" spans="1:6">
      <c r="A82" s="6">
        <v>78</v>
      </c>
      <c r="B82" s="6" t="s">
        <v>438</v>
      </c>
      <c r="C82" s="8">
        <f>C81*'01_기준값'!$B$17*(1+'01_기준값'!$B$18)^(A82-31)</f>
        <v>109004527.87193224</v>
      </c>
      <c r="D82" s="8">
        <f>C82*'01_기준값'!$B$11*'01_기준값'!$B$16</f>
        <v>2180090557.4386449</v>
      </c>
      <c r="E82" s="8">
        <f t="shared" si="1"/>
        <v>143804.8699674769</v>
      </c>
      <c r="F82" s="6" t="s">
        <v>439</v>
      </c>
    </row>
    <row r="83" spans="1:6">
      <c r="A83" s="5">
        <v>79</v>
      </c>
      <c r="B83" s="5" t="s">
        <v>438</v>
      </c>
      <c r="C83" s="7">
        <f>C82*'01_기준값'!$B$17*(1+'01_기준값'!$B$18)^(A83-31)</f>
        <v>127798246.34537153</v>
      </c>
      <c r="D83" s="7">
        <f>C83*'01_기준값'!$B$11*'01_기준값'!$B$16</f>
        <v>2555964926.9074306</v>
      </c>
      <c r="E83" s="7">
        <f t="shared" si="1"/>
        <v>145577.41060074884</v>
      </c>
      <c r="F83" s="5" t="s">
        <v>439</v>
      </c>
    </row>
    <row r="84" spans="1:6">
      <c r="A84" s="6">
        <v>80</v>
      </c>
      <c r="B84" s="6" t="s">
        <v>438</v>
      </c>
      <c r="C84" s="8">
        <f>C83*'01_기준값'!$B$17*(1+'01_기준값'!$B$18)^(A84-31)</f>
        <v>150176846.68341178</v>
      </c>
      <c r="D84" s="8">
        <f>C84*'01_기준값'!$B$11*'01_기준값'!$B$16</f>
        <v>3003536933.6682358</v>
      </c>
      <c r="E84" s="8">
        <f t="shared" si="1"/>
        <v>147371.79959212794</v>
      </c>
      <c r="F84" s="6" t="s">
        <v>439</v>
      </c>
    </row>
    <row r="85" spans="1:6">
      <c r="A85" s="5">
        <v>81</v>
      </c>
      <c r="B85" s="5" t="s">
        <v>438</v>
      </c>
      <c r="C85" s="7">
        <f>C84*'01_기준값'!$B$17*(1+'01_기준값'!$B$18)^(A85-31)</f>
        <v>176880027.8747732</v>
      </c>
      <c r="D85" s="7">
        <f>C85*'01_기준값'!$B$11*'01_기준값'!$B$16</f>
        <v>3537600557.4954643</v>
      </c>
      <c r="E85" s="7">
        <f t="shared" si="1"/>
        <v>149188.30624475057</v>
      </c>
      <c r="F85" s="5" t="s">
        <v>435</v>
      </c>
    </row>
    <row r="86" spans="1:6">
      <c r="A86" s="6">
        <v>82</v>
      </c>
      <c r="B86" s="6" t="s">
        <v>438</v>
      </c>
      <c r="C86" s="8">
        <f>C85*'01_기준값'!$B$17*(1+'01_기준값'!$B$18)^(A86-31)</f>
        <v>208810505.78247756</v>
      </c>
      <c r="D86" s="8">
        <f>C86*'01_기준값'!$B$11*'01_기준값'!$B$16</f>
        <v>4176210115.6495514</v>
      </c>
      <c r="E86" s="8">
        <f t="shared" si="1"/>
        <v>151027.20318118704</v>
      </c>
      <c r="F86" s="6" t="s">
        <v>435</v>
      </c>
    </row>
    <row r="87" spans="1:6">
      <c r="A87" s="5">
        <v>83</v>
      </c>
      <c r="B87" s="5" t="s">
        <v>438</v>
      </c>
      <c r="C87" s="7">
        <f>C86*'01_기준값'!$B$17*(1+'01_기준값'!$B$18)^(A87-31)</f>
        <v>247072052.47006148</v>
      </c>
      <c r="D87" s="7">
        <f>C87*'01_기준값'!$B$11*'01_기준값'!$B$16</f>
        <v>4941441049.4012299</v>
      </c>
      <c r="E87" s="7">
        <f t="shared" si="1"/>
        <v>152888.76638435683</v>
      </c>
      <c r="F87" s="5" t="s">
        <v>435</v>
      </c>
    </row>
    <row r="88" spans="1:6">
      <c r="A88" s="6">
        <v>84</v>
      </c>
      <c r="B88" s="6" t="s">
        <v>438</v>
      </c>
      <c r="C88" s="8">
        <f>C87*'01_기준값'!$B$17*(1+'01_기준값'!$B$18)^(A88-31)</f>
        <v>293016874.12923384</v>
      </c>
      <c r="D88" s="8">
        <f>C88*'01_기준값'!$B$11*'01_기준값'!$B$16</f>
        <v>5860337482.5846767</v>
      </c>
      <c r="E88" s="8">
        <f t="shared" si="1"/>
        <v>154773.27523894835</v>
      </c>
      <c r="F88" s="6" t="s">
        <v>435</v>
      </c>
    </row>
    <row r="89" spans="1:6">
      <c r="A89" s="5">
        <v>85</v>
      </c>
      <c r="B89" s="5" t="s">
        <v>438</v>
      </c>
      <c r="C89" s="7">
        <f>C88*'01_기준값'!$B$17*(1+'01_기준값'!$B$18)^(A89-31)</f>
        <v>348304727.74131852</v>
      </c>
      <c r="D89" s="7">
        <f>C89*'01_기준값'!$B$11*'01_기준값'!$B$16</f>
        <v>6966094554.8263702</v>
      </c>
      <c r="E89" s="7">
        <f t="shared" si="1"/>
        <v>156681.01257334923</v>
      </c>
      <c r="F89" s="5" t="s">
        <v>435</v>
      </c>
    </row>
    <row r="90" spans="1:6">
      <c r="A90" s="6">
        <v>86</v>
      </c>
      <c r="B90" s="6" t="s">
        <v>438</v>
      </c>
      <c r="C90" s="8">
        <f>C89*'01_기준값'!$B$17*(1+'01_기준값'!$B$18)^(A90-31)</f>
        <v>414976819.85054886</v>
      </c>
      <c r="D90" s="8">
        <f>C90*'01_기준값'!$B$11*'01_기준값'!$B$16</f>
        <v>8299536397.0109768</v>
      </c>
      <c r="E90" s="8">
        <f t="shared" si="1"/>
        <v>158612.26470209329</v>
      </c>
      <c r="F90" s="6" t="s">
        <v>435</v>
      </c>
    </row>
    <row r="91" spans="1:6">
      <c r="A91" s="5">
        <v>87</v>
      </c>
      <c r="B91" s="5" t="s">
        <v>438</v>
      </c>
      <c r="C91" s="7">
        <f>C90*'01_기준값'!$B$17*(1+'01_기준값'!$B$18)^(A91-31)</f>
        <v>495548353.25633186</v>
      </c>
      <c r="D91" s="7">
        <f>C91*'01_기준값'!$B$11*'01_기준값'!$B$16</f>
        <v>9910967065.1266365</v>
      </c>
      <c r="E91" s="7">
        <f t="shared" si="1"/>
        <v>160567.32146883092</v>
      </c>
      <c r="F91" s="5" t="s">
        <v>435</v>
      </c>
    </row>
    <row r="92" spans="1:6">
      <c r="A92" s="6">
        <v>88</v>
      </c>
      <c r="B92" s="6" t="s">
        <v>438</v>
      </c>
      <c r="C92" s="8">
        <f>C91*'01_기준값'!$B$17*(1+'01_기준값'!$B$18)^(A92-31)</f>
        <v>593124640.78273106</v>
      </c>
      <c r="D92" s="8">
        <f>C92*'01_기준값'!$B$11*'01_기준값'!$B$16</f>
        <v>11862492815.654621</v>
      </c>
      <c r="E92" s="8">
        <f t="shared" si="1"/>
        <v>162546.47628982906</v>
      </c>
      <c r="F92" s="6" t="s">
        <v>435</v>
      </c>
    </row>
    <row r="93" spans="1:6">
      <c r="A93" s="5">
        <v>89</v>
      </c>
      <c r="B93" s="5" t="s">
        <v>438</v>
      </c>
      <c r="C93" s="7">
        <f>C92*'01_기준값'!$B$17*(1+'01_기준값'!$B$18)^(A93-31)</f>
        <v>711547056.74525762</v>
      </c>
      <c r="D93" s="7">
        <f>C93*'01_기준값'!$B$11*'01_기준값'!$B$16</f>
        <v>14230941134.905151</v>
      </c>
      <c r="E93" s="7">
        <f t="shared" si="1"/>
        <v>164550.02619800714</v>
      </c>
      <c r="F93" s="5" t="s">
        <v>435</v>
      </c>
    </row>
    <row r="94" spans="1:6">
      <c r="A94" s="6">
        <v>90</v>
      </c>
      <c r="B94" s="6" t="s">
        <v>438</v>
      </c>
      <c r="C94" s="8">
        <f>C93*'01_기준값'!$B$17*(1+'01_기준값'!$B$18)^(A94-31)</f>
        <v>855576833.70778</v>
      </c>
      <c r="D94" s="8">
        <f>C94*'01_기준값'!$B$11*'01_기준값'!$B$16</f>
        <v>17111536674.1556</v>
      </c>
      <c r="E94" s="8">
        <f t="shared" si="1"/>
        <v>166578.27188751605</v>
      </c>
      <c r="F94" s="6" t="s">
        <v>435</v>
      </c>
    </row>
    <row r="95" spans="1:6">
      <c r="A95" s="5">
        <v>91</v>
      </c>
      <c r="B95" s="5" t="s">
        <v>438</v>
      </c>
      <c r="C95" s="7">
        <f>C94*'01_기준값'!$B$17*(1+'01_기준값'!$B$18)^(A95-31)</f>
        <v>1031126948.4912928</v>
      </c>
      <c r="D95" s="7">
        <f>C95*'01_기준값'!$B$11*'01_기준값'!$B$16</f>
        <v>20622538969.825855</v>
      </c>
      <c r="E95" s="7">
        <f t="shared" si="1"/>
        <v>168631.51775886677</v>
      </c>
      <c r="F95" s="5" t="s">
        <v>436</v>
      </c>
    </row>
    <row r="96" spans="1:6">
      <c r="A96" s="6">
        <v>92</v>
      </c>
      <c r="B96" s="6" t="s">
        <v>438</v>
      </c>
      <c r="C96" s="8">
        <f>C95*'01_기준값'!$B$17*(1+'01_기준값'!$B$18)^(A96-31)</f>
        <v>1245555225.8114586</v>
      </c>
      <c r="D96" s="8">
        <f>C96*'01_기준값'!$B$11*'01_기준값'!$B$16</f>
        <v>24911104516.229172</v>
      </c>
      <c r="E96" s="8">
        <f t="shared" si="1"/>
        <v>170710.07196461453</v>
      </c>
      <c r="F96" s="6" t="s">
        <v>436</v>
      </c>
    </row>
    <row r="97" spans="1:6">
      <c r="A97" s="5">
        <v>93</v>
      </c>
      <c r="B97" s="5" t="s">
        <v>438</v>
      </c>
      <c r="C97" s="7">
        <f>C96*'01_기준값'!$B$17*(1+'01_기준값'!$B$18)^(A97-31)</f>
        <v>1508035514.7430427</v>
      </c>
      <c r="D97" s="7">
        <f>C97*'01_기준값'!$B$11*'01_기준값'!$B$16</f>
        <v>30160710294.860855</v>
      </c>
      <c r="E97" s="7">
        <f t="shared" si="1"/>
        <v>172814.24645560703</v>
      </c>
      <c r="F97" s="5" t="s">
        <v>436</v>
      </c>
    </row>
    <row r="98" spans="1:6">
      <c r="A98" s="6">
        <v>94</v>
      </c>
      <c r="B98" s="6" t="s">
        <v>438</v>
      </c>
      <c r="C98" s="8">
        <f>C97*'01_기준값'!$B$17*(1+'01_기준값'!$B$18)^(A98-31)</f>
        <v>1830028616.9992118</v>
      </c>
      <c r="D98" s="8">
        <f>C98*'01_기준값'!$B$11*'01_기준값'!$B$16</f>
        <v>36600572339.984238</v>
      </c>
      <c r="E98" s="8">
        <f t="shared" si="1"/>
        <v>174944.35702780189</v>
      </c>
      <c r="F98" s="6" t="s">
        <v>436</v>
      </c>
    </row>
    <row r="99" spans="1:6">
      <c r="A99" s="5">
        <v>95</v>
      </c>
      <c r="B99" s="5" t="s">
        <v>438</v>
      </c>
      <c r="C99" s="7">
        <f>C98*'01_기준값'!$B$17*(1+'01_기준값'!$B$18)^(A99-31)</f>
        <v>2225880900.7610059</v>
      </c>
      <c r="D99" s="7">
        <f>C99*'01_기준값'!$B$11*'01_기준값'!$B$16</f>
        <v>44517618015.220116</v>
      </c>
      <c r="E99" s="7">
        <f t="shared" ref="E99:E104" si="2">$E$34*1.1^((A99-30)/7.78)</f>
        <v>177100.72336966186</v>
      </c>
      <c r="F99" s="5" t="s">
        <v>436</v>
      </c>
    </row>
    <row r="100" spans="1:6">
      <c r="A100" s="6">
        <v>96</v>
      </c>
      <c r="B100" s="6" t="s">
        <v>438</v>
      </c>
      <c r="C100" s="8">
        <f>C99*'01_기준값'!$B$17*(1+'01_기준값'!$B$18)^(A100-31)</f>
        <v>2713586658.4532332</v>
      </c>
      <c r="D100" s="8">
        <f>C100*'01_기준값'!$B$11*'01_기준값'!$B$16</f>
        <v>54271733169.064667</v>
      </c>
      <c r="E100" s="8">
        <f t="shared" si="2"/>
        <v>179283.66911013349</v>
      </c>
      <c r="F100" s="6" t="s">
        <v>436</v>
      </c>
    </row>
    <row r="101" spans="1:6">
      <c r="A101" s="5">
        <v>97</v>
      </c>
      <c r="B101" s="5" t="s">
        <v>438</v>
      </c>
      <c r="C101" s="7">
        <f>C100*'01_기준값'!$B$17*(1+'01_기준값'!$B$18)^(A101-31)</f>
        <v>3315760839.3530059</v>
      </c>
      <c r="D101" s="7">
        <f>C101*'01_기준값'!$B$11*'01_기준값'!$B$16</f>
        <v>66315216787.06012</v>
      </c>
      <c r="E101" s="7">
        <f t="shared" si="2"/>
        <v>181493.5218672179</v>
      </c>
      <c r="F101" s="5" t="s">
        <v>436</v>
      </c>
    </row>
    <row r="102" spans="1:6">
      <c r="A102" s="6">
        <v>98</v>
      </c>
      <c r="B102" s="6" t="s">
        <v>438</v>
      </c>
      <c r="C102" s="8">
        <f>C101*'01_기준값'!$B$17*(1+'01_기준값'!$B$18)^(A102-31)</f>
        <v>4060882570.427619</v>
      </c>
      <c r="D102" s="8">
        <f>C102*'01_기준값'!$B$11*'01_기준값'!$B$16</f>
        <v>81217651408.552383</v>
      </c>
      <c r="E102" s="8">
        <f t="shared" si="2"/>
        <v>183730.61329713976</v>
      </c>
      <c r="F102" s="6" t="s">
        <v>436</v>
      </c>
    </row>
    <row r="103" spans="1:6">
      <c r="A103" s="5">
        <v>99</v>
      </c>
      <c r="B103" s="5" t="s">
        <v>438</v>
      </c>
      <c r="C103" s="7">
        <f>C102*'01_기준값'!$B$17*(1+'01_기준값'!$B$18)^(A103-31)</f>
        <v>4984887878.3141861</v>
      </c>
      <c r="D103" s="7">
        <f>C103*'01_기준값'!$B$11*'01_기준값'!$B$16</f>
        <v>99697757566.283722</v>
      </c>
      <c r="E103" s="7">
        <f t="shared" si="2"/>
        <v>185995.27914412261</v>
      </c>
      <c r="F103" s="5" t="s">
        <v>436</v>
      </c>
    </row>
    <row r="104" spans="1:6">
      <c r="A104" s="6">
        <v>100</v>
      </c>
      <c r="B104" s="6" t="s">
        <v>438</v>
      </c>
      <c r="C104" s="8">
        <f>C103*'01_기준값'!$B$17*(1+'01_기준값'!$B$18)^(A104-31)</f>
        <v>6133213574.606657</v>
      </c>
      <c r="D104" s="8">
        <f>C104*'01_기준값'!$B$11*'01_기준값'!$B$16</f>
        <v>122664271492.13315</v>
      </c>
      <c r="E104" s="8">
        <f t="shared" si="2"/>
        <v>188287.85929077741</v>
      </c>
      <c r="F104" s="6" t="s">
        <v>436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0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7"/>
  <cols>
    <col min="1" max="1" width="8" customWidth="1"/>
    <col min="2" max="2" width="16" customWidth="1"/>
    <col min="3" max="3" width="7" customWidth="1"/>
    <col min="4" max="4" width="11" customWidth="1"/>
    <col min="5" max="5" width="7" customWidth="1"/>
    <col min="6" max="6" width="16" customWidth="1"/>
    <col min="7" max="7" width="18" customWidth="1"/>
    <col min="8" max="8" width="16" customWidth="1"/>
    <col min="9" max="9" width="11" customWidth="1"/>
  </cols>
  <sheetData>
    <row r="1" spans="1:9" ht="23">
      <c r="A1" s="1" t="s">
        <v>440</v>
      </c>
    </row>
    <row r="2" spans="1:9">
      <c r="A2" s="2" t="s">
        <v>441</v>
      </c>
    </row>
    <row r="4" spans="1:9" ht="30" customHeight="1">
      <c r="A4" s="4" t="s">
        <v>442</v>
      </c>
      <c r="B4" s="4" t="s">
        <v>443</v>
      </c>
      <c r="C4" s="4" t="s">
        <v>61</v>
      </c>
      <c r="D4" s="4" t="s">
        <v>433</v>
      </c>
      <c r="E4" s="4" t="s">
        <v>444</v>
      </c>
      <c r="F4" s="4" t="s">
        <v>430</v>
      </c>
      <c r="G4" s="4" t="s">
        <v>445</v>
      </c>
      <c r="H4" s="4" t="s">
        <v>446</v>
      </c>
      <c r="I4" s="4" t="s">
        <v>447</v>
      </c>
    </row>
    <row r="5" spans="1:9">
      <c r="A5" s="5">
        <v>7001</v>
      </c>
      <c r="B5" s="5" t="s">
        <v>448</v>
      </c>
      <c r="C5" s="5">
        <v>1</v>
      </c>
      <c r="D5" s="5" t="str">
        <f>VLOOKUP(C5,'03_티어곡선'!$A$5:$F$104,6,FALSE)</f>
        <v>Finance</v>
      </c>
      <c r="E5" s="5">
        <v>1</v>
      </c>
      <c r="F5" s="7">
        <f>VLOOKUP(C5,'03_티어곡선'!$A$5:$F$104,3,FALSE)</f>
        <v>300</v>
      </c>
      <c r="G5" s="7">
        <f>F5*'01_기준값'!$B$11*CHOOSE(E5,'01_기준값'!$B$12,'01_기준값'!$B$13,'01_기준값'!$B$14,'01_기준값'!$B$15,'01_기준값'!$B$16)</f>
        <v>1800</v>
      </c>
      <c r="H5" s="7">
        <f>VLOOKUP(C5,'03_티어곡선'!$A$5:$F$104,5,FALSE)*IF(E5=5,'01_기준값'!$B$27,'01_기준값'!$B$26)</f>
        <v>240</v>
      </c>
      <c r="I5" s="11">
        <f>'01_기준값'!$B$25*(C5-1+E5/5)</f>
        <v>1E-3</v>
      </c>
    </row>
    <row r="6" spans="1:9">
      <c r="A6" s="6">
        <v>7002</v>
      </c>
      <c r="B6" s="6" t="s">
        <v>448</v>
      </c>
      <c r="C6" s="6">
        <v>1</v>
      </c>
      <c r="D6" s="6" t="str">
        <f>VLOOKUP(C6,'03_티어곡선'!$A$5:$F$104,6,FALSE)</f>
        <v>Finance</v>
      </c>
      <c r="E6" s="6">
        <v>2</v>
      </c>
      <c r="F6" s="8">
        <f>VLOOKUP(C6,'03_티어곡선'!$A$5:$F$104,3,FALSE)</f>
        <v>300</v>
      </c>
      <c r="G6" s="8">
        <f>F6*'01_기준값'!$B$11*CHOOSE(E6,'01_기준값'!$B$12,'01_기준값'!$B$13,'01_기준값'!$B$14,'01_기준값'!$B$15,'01_기준값'!$B$16)</f>
        <v>2700</v>
      </c>
      <c r="H6" s="8">
        <f>VLOOKUP(C6,'03_티어곡선'!$A$5:$F$104,5,FALSE)*IF(E6=5,'01_기준값'!$B$27,'01_기준값'!$B$26)</f>
        <v>240</v>
      </c>
      <c r="I6" s="12">
        <f>'01_기준값'!$B$25*(C6-1+E6/5)</f>
        <v>2E-3</v>
      </c>
    </row>
    <row r="7" spans="1:9">
      <c r="A7" s="5">
        <v>7003</v>
      </c>
      <c r="B7" s="5" t="s">
        <v>448</v>
      </c>
      <c r="C7" s="5">
        <v>1</v>
      </c>
      <c r="D7" s="5" t="str">
        <f>VLOOKUP(C7,'03_티어곡선'!$A$5:$F$104,6,FALSE)</f>
        <v>Finance</v>
      </c>
      <c r="E7" s="5">
        <v>3</v>
      </c>
      <c r="F7" s="7">
        <f>VLOOKUP(C7,'03_티어곡선'!$A$5:$F$104,3,FALSE)</f>
        <v>300</v>
      </c>
      <c r="G7" s="7">
        <f>F7*'01_기준값'!$B$11*CHOOSE(E7,'01_기준값'!$B$12,'01_기준값'!$B$13,'01_기준값'!$B$14,'01_기준값'!$B$15,'01_기준값'!$B$16)</f>
        <v>3600</v>
      </c>
      <c r="H7" s="7">
        <f>VLOOKUP(C7,'03_티어곡선'!$A$5:$F$104,5,FALSE)*IF(E7=5,'01_기준값'!$B$27,'01_기준값'!$B$26)</f>
        <v>240</v>
      </c>
      <c r="I7" s="11">
        <f>'01_기준값'!$B$25*(C7-1+E7/5)</f>
        <v>3.0000000000000001E-3</v>
      </c>
    </row>
    <row r="8" spans="1:9">
      <c r="A8" s="6">
        <v>7004</v>
      </c>
      <c r="B8" s="6" t="s">
        <v>448</v>
      </c>
      <c r="C8" s="6">
        <v>1</v>
      </c>
      <c r="D8" s="6" t="str">
        <f>VLOOKUP(C8,'03_티어곡선'!$A$5:$F$104,6,FALSE)</f>
        <v>Finance</v>
      </c>
      <c r="E8" s="6">
        <v>4</v>
      </c>
      <c r="F8" s="8">
        <f>VLOOKUP(C8,'03_티어곡선'!$A$5:$F$104,3,FALSE)</f>
        <v>300</v>
      </c>
      <c r="G8" s="8">
        <f>F8*'01_기준값'!$B$11*CHOOSE(E8,'01_기준값'!$B$12,'01_기준값'!$B$13,'01_기준값'!$B$14,'01_기준값'!$B$15,'01_기준값'!$B$16)</f>
        <v>4800</v>
      </c>
      <c r="H8" s="8">
        <f>VLOOKUP(C8,'03_티어곡선'!$A$5:$F$104,5,FALSE)*IF(E8=5,'01_기준값'!$B$27,'01_기준값'!$B$26)</f>
        <v>240</v>
      </c>
      <c r="I8" s="12">
        <f>'01_기준값'!$B$25*(C8-1+E8/5)</f>
        <v>4.0000000000000001E-3</v>
      </c>
    </row>
    <row r="9" spans="1:9">
      <c r="A9" s="5">
        <v>7005</v>
      </c>
      <c r="B9" s="5" t="s">
        <v>448</v>
      </c>
      <c r="C9" s="5">
        <v>1</v>
      </c>
      <c r="D9" s="5" t="str">
        <f>VLOOKUP(C9,'03_티어곡선'!$A$5:$F$104,6,FALSE)</f>
        <v>Finance</v>
      </c>
      <c r="E9" s="5">
        <v>5</v>
      </c>
      <c r="F9" s="7">
        <f>VLOOKUP(C9,'03_티어곡선'!$A$5:$F$104,3,FALSE)</f>
        <v>300</v>
      </c>
      <c r="G9" s="7">
        <f>F9*'01_기준값'!$B$11*CHOOSE(E9,'01_기준값'!$B$12,'01_기준값'!$B$13,'01_기준값'!$B$14,'01_기준값'!$B$15,'01_기준값'!$B$16)</f>
        <v>6000</v>
      </c>
      <c r="H9" s="7">
        <f>VLOOKUP(C9,'03_티어곡선'!$A$5:$F$104,5,FALSE)*IF(E9=5,'01_기준값'!$B$27,'01_기준값'!$B$26)</f>
        <v>1440</v>
      </c>
      <c r="I9" s="11">
        <f>'01_기준값'!$B$25*(C9-1+E9/5)</f>
        <v>5.0000000000000001E-3</v>
      </c>
    </row>
    <row r="10" spans="1:9">
      <c r="A10" s="6">
        <v>7006</v>
      </c>
      <c r="B10" s="6" t="s">
        <v>449</v>
      </c>
      <c r="C10" s="6">
        <v>2</v>
      </c>
      <c r="D10" s="6" t="str">
        <f>VLOOKUP(C10,'03_티어곡선'!$A$5:$F$104,6,FALSE)</f>
        <v>Finance</v>
      </c>
      <c r="E10" s="6">
        <v>1</v>
      </c>
      <c r="F10" s="8">
        <f>VLOOKUP(C10,'03_티어곡선'!$A$5:$F$104,3,FALSE)</f>
        <v>479</v>
      </c>
      <c r="G10" s="8">
        <f>F10*'01_기준값'!$B$11*CHOOSE(E10,'01_기준값'!$B$12,'01_기준값'!$B$13,'01_기준값'!$B$14,'01_기준값'!$B$15,'01_기준값'!$B$16)</f>
        <v>2874</v>
      </c>
      <c r="H10" s="8">
        <f>VLOOKUP(C10,'03_티어곡선'!$A$5:$F$104,5,FALSE)*IF(E10=5,'01_기준값'!$B$27,'01_기준값'!$B$26)</f>
        <v>520</v>
      </c>
      <c r="I10" s="12">
        <f>'01_기준값'!$B$25*(C10-1+E10/5)</f>
        <v>6.0000000000000001E-3</v>
      </c>
    </row>
    <row r="11" spans="1:9">
      <c r="A11" s="5">
        <v>7007</v>
      </c>
      <c r="B11" s="5" t="s">
        <v>449</v>
      </c>
      <c r="C11" s="5">
        <v>2</v>
      </c>
      <c r="D11" s="5" t="str">
        <f>VLOOKUP(C11,'03_티어곡선'!$A$5:$F$104,6,FALSE)</f>
        <v>Finance</v>
      </c>
      <c r="E11" s="5">
        <v>2</v>
      </c>
      <c r="F11" s="7">
        <f>VLOOKUP(C11,'03_티어곡선'!$A$5:$F$104,3,FALSE)</f>
        <v>479</v>
      </c>
      <c r="G11" s="7">
        <f>F11*'01_기준값'!$B$11*CHOOSE(E11,'01_기준값'!$B$12,'01_기준값'!$B$13,'01_기준값'!$B$14,'01_기준값'!$B$15,'01_기준값'!$B$16)</f>
        <v>4311</v>
      </c>
      <c r="H11" s="7">
        <f>VLOOKUP(C11,'03_티어곡선'!$A$5:$F$104,5,FALSE)*IF(E11=5,'01_기준값'!$B$27,'01_기준값'!$B$26)</f>
        <v>520</v>
      </c>
      <c r="I11" s="11">
        <f>'01_기준값'!$B$25*(C11-1+E11/5)</f>
        <v>6.9999999999999993E-3</v>
      </c>
    </row>
    <row r="12" spans="1:9">
      <c r="A12" s="6">
        <v>7008</v>
      </c>
      <c r="B12" s="6" t="s">
        <v>449</v>
      </c>
      <c r="C12" s="6">
        <v>2</v>
      </c>
      <c r="D12" s="6" t="str">
        <f>VLOOKUP(C12,'03_티어곡선'!$A$5:$F$104,6,FALSE)</f>
        <v>Finance</v>
      </c>
      <c r="E12" s="6">
        <v>3</v>
      </c>
      <c r="F12" s="8">
        <f>VLOOKUP(C12,'03_티어곡선'!$A$5:$F$104,3,FALSE)</f>
        <v>479</v>
      </c>
      <c r="G12" s="8">
        <f>F12*'01_기준값'!$B$11*CHOOSE(E12,'01_기준값'!$B$12,'01_기준값'!$B$13,'01_기준값'!$B$14,'01_기준값'!$B$15,'01_기준값'!$B$16)</f>
        <v>5748</v>
      </c>
      <c r="H12" s="8">
        <f>VLOOKUP(C12,'03_티어곡선'!$A$5:$F$104,5,FALSE)*IF(E12=5,'01_기준값'!$B$27,'01_기준값'!$B$26)</f>
        <v>520</v>
      </c>
      <c r="I12" s="12">
        <f>'01_기준값'!$B$25*(C12-1+E12/5)</f>
        <v>8.0000000000000002E-3</v>
      </c>
    </row>
    <row r="13" spans="1:9">
      <c r="A13" s="5">
        <v>7009</v>
      </c>
      <c r="B13" s="5" t="s">
        <v>449</v>
      </c>
      <c r="C13" s="5">
        <v>2</v>
      </c>
      <c r="D13" s="5" t="str">
        <f>VLOOKUP(C13,'03_티어곡선'!$A$5:$F$104,6,FALSE)</f>
        <v>Finance</v>
      </c>
      <c r="E13" s="5">
        <v>4</v>
      </c>
      <c r="F13" s="7">
        <f>VLOOKUP(C13,'03_티어곡선'!$A$5:$F$104,3,FALSE)</f>
        <v>479</v>
      </c>
      <c r="G13" s="7">
        <f>F13*'01_기준값'!$B$11*CHOOSE(E13,'01_기준값'!$B$12,'01_기준값'!$B$13,'01_기준값'!$B$14,'01_기준값'!$B$15,'01_기준값'!$B$16)</f>
        <v>7664</v>
      </c>
      <c r="H13" s="7">
        <f>VLOOKUP(C13,'03_티어곡선'!$A$5:$F$104,5,FALSE)*IF(E13=5,'01_기준값'!$B$27,'01_기준값'!$B$26)</f>
        <v>520</v>
      </c>
      <c r="I13" s="11">
        <f>'01_기준값'!$B$25*(C13-1+E13/5)</f>
        <v>9.0000000000000011E-3</v>
      </c>
    </row>
    <row r="14" spans="1:9">
      <c r="A14" s="6">
        <v>7010</v>
      </c>
      <c r="B14" s="6" t="s">
        <v>449</v>
      </c>
      <c r="C14" s="6">
        <v>2</v>
      </c>
      <c r="D14" s="6" t="str">
        <f>VLOOKUP(C14,'03_티어곡선'!$A$5:$F$104,6,FALSE)</f>
        <v>Finance</v>
      </c>
      <c r="E14" s="6">
        <v>5</v>
      </c>
      <c r="F14" s="8">
        <f>VLOOKUP(C14,'03_티어곡선'!$A$5:$F$104,3,FALSE)</f>
        <v>479</v>
      </c>
      <c r="G14" s="8">
        <f>F14*'01_기준값'!$B$11*CHOOSE(E14,'01_기준값'!$B$12,'01_기준값'!$B$13,'01_기준값'!$B$14,'01_기준값'!$B$15,'01_기준값'!$B$16)</f>
        <v>9580</v>
      </c>
      <c r="H14" s="8">
        <f>VLOOKUP(C14,'03_티어곡선'!$A$5:$F$104,5,FALSE)*IF(E14=5,'01_기준값'!$B$27,'01_기준값'!$B$26)</f>
        <v>3120</v>
      </c>
      <c r="I14" s="12">
        <f>'01_기준값'!$B$25*(C14-1+E14/5)</f>
        <v>0.01</v>
      </c>
    </row>
    <row r="15" spans="1:9">
      <c r="A15" s="5">
        <v>7011</v>
      </c>
      <c r="B15" s="5" t="s">
        <v>450</v>
      </c>
      <c r="C15" s="5">
        <v>3</v>
      </c>
      <c r="D15" s="5" t="str">
        <f>VLOOKUP(C15,'03_티어곡선'!$A$5:$F$104,6,FALSE)</f>
        <v>Finance</v>
      </c>
      <c r="E15" s="5">
        <v>1</v>
      </c>
      <c r="F15" s="7">
        <f>VLOOKUP(C15,'03_티어곡선'!$A$5:$F$104,3,FALSE)</f>
        <v>765</v>
      </c>
      <c r="G15" s="7">
        <f>F15*'01_기준값'!$B$11*CHOOSE(E15,'01_기준값'!$B$12,'01_기준값'!$B$13,'01_기준값'!$B$14,'01_기준값'!$B$15,'01_기준값'!$B$16)</f>
        <v>4590</v>
      </c>
      <c r="H15" s="7">
        <f>VLOOKUP(C15,'03_티어곡선'!$A$5:$F$104,5,FALSE)*IF(E15=5,'01_기준값'!$B$27,'01_기준값'!$B$26)</f>
        <v>1160</v>
      </c>
      <c r="I15" s="11">
        <f>'01_기준값'!$B$25*(C15-1+E15/5)</f>
        <v>1.1000000000000001E-2</v>
      </c>
    </row>
    <row r="16" spans="1:9">
      <c r="A16" s="6">
        <v>7012</v>
      </c>
      <c r="B16" s="6" t="s">
        <v>450</v>
      </c>
      <c r="C16" s="6">
        <v>3</v>
      </c>
      <c r="D16" s="6" t="str">
        <f>VLOOKUP(C16,'03_티어곡선'!$A$5:$F$104,6,FALSE)</f>
        <v>Finance</v>
      </c>
      <c r="E16" s="6">
        <v>2</v>
      </c>
      <c r="F16" s="8">
        <f>VLOOKUP(C16,'03_티어곡선'!$A$5:$F$104,3,FALSE)</f>
        <v>765</v>
      </c>
      <c r="G16" s="8">
        <f>F16*'01_기준값'!$B$11*CHOOSE(E16,'01_기준값'!$B$12,'01_기준값'!$B$13,'01_기준값'!$B$14,'01_기준값'!$B$15,'01_기준값'!$B$16)</f>
        <v>6885</v>
      </c>
      <c r="H16" s="8">
        <f>VLOOKUP(C16,'03_티어곡선'!$A$5:$F$104,5,FALSE)*IF(E16=5,'01_기준값'!$B$27,'01_기준값'!$B$26)</f>
        <v>1160</v>
      </c>
      <c r="I16" s="12">
        <f>'01_기준값'!$B$25*(C16-1+E16/5)</f>
        <v>1.2E-2</v>
      </c>
    </row>
    <row r="17" spans="1:9">
      <c r="A17" s="5">
        <v>7013</v>
      </c>
      <c r="B17" s="5" t="s">
        <v>450</v>
      </c>
      <c r="C17" s="5">
        <v>3</v>
      </c>
      <c r="D17" s="5" t="str">
        <f>VLOOKUP(C17,'03_티어곡선'!$A$5:$F$104,6,FALSE)</f>
        <v>Finance</v>
      </c>
      <c r="E17" s="5">
        <v>3</v>
      </c>
      <c r="F17" s="7">
        <f>VLOOKUP(C17,'03_티어곡선'!$A$5:$F$104,3,FALSE)</f>
        <v>765</v>
      </c>
      <c r="G17" s="7">
        <f>F17*'01_기준값'!$B$11*CHOOSE(E17,'01_기준값'!$B$12,'01_기준값'!$B$13,'01_기준값'!$B$14,'01_기준값'!$B$15,'01_기준값'!$B$16)</f>
        <v>9180</v>
      </c>
      <c r="H17" s="7">
        <f>VLOOKUP(C17,'03_티어곡선'!$A$5:$F$104,5,FALSE)*IF(E17=5,'01_기준값'!$B$27,'01_기준값'!$B$26)</f>
        <v>1160</v>
      </c>
      <c r="I17" s="11">
        <f>'01_기준값'!$B$25*(C17-1+E17/5)</f>
        <v>1.3000000000000001E-2</v>
      </c>
    </row>
    <row r="18" spans="1:9">
      <c r="A18" s="6">
        <v>7014</v>
      </c>
      <c r="B18" s="6" t="s">
        <v>450</v>
      </c>
      <c r="C18" s="6">
        <v>3</v>
      </c>
      <c r="D18" s="6" t="str">
        <f>VLOOKUP(C18,'03_티어곡선'!$A$5:$F$104,6,FALSE)</f>
        <v>Finance</v>
      </c>
      <c r="E18" s="6">
        <v>4</v>
      </c>
      <c r="F18" s="8">
        <f>VLOOKUP(C18,'03_티어곡선'!$A$5:$F$104,3,FALSE)</f>
        <v>765</v>
      </c>
      <c r="G18" s="8">
        <f>F18*'01_기준값'!$B$11*CHOOSE(E18,'01_기준값'!$B$12,'01_기준값'!$B$13,'01_기준값'!$B$14,'01_기준값'!$B$15,'01_기준값'!$B$16)</f>
        <v>12240</v>
      </c>
      <c r="H18" s="8">
        <f>VLOOKUP(C18,'03_티어곡선'!$A$5:$F$104,5,FALSE)*IF(E18=5,'01_기준값'!$B$27,'01_기준값'!$B$26)</f>
        <v>1160</v>
      </c>
      <c r="I18" s="12">
        <f>'01_기준값'!$B$25*(C18-1+E18/5)</f>
        <v>1.3999999999999999E-2</v>
      </c>
    </row>
    <row r="19" spans="1:9">
      <c r="A19" s="5">
        <v>7015</v>
      </c>
      <c r="B19" s="5" t="s">
        <v>450</v>
      </c>
      <c r="C19" s="5">
        <v>3</v>
      </c>
      <c r="D19" s="5" t="str">
        <f>VLOOKUP(C19,'03_티어곡선'!$A$5:$F$104,6,FALSE)</f>
        <v>Finance</v>
      </c>
      <c r="E19" s="5">
        <v>5</v>
      </c>
      <c r="F19" s="7">
        <f>VLOOKUP(C19,'03_티어곡선'!$A$5:$F$104,3,FALSE)</f>
        <v>765</v>
      </c>
      <c r="G19" s="7">
        <f>F19*'01_기준값'!$B$11*CHOOSE(E19,'01_기준값'!$B$12,'01_기준값'!$B$13,'01_기준값'!$B$14,'01_기준값'!$B$15,'01_기준값'!$B$16)</f>
        <v>15300</v>
      </c>
      <c r="H19" s="7">
        <f>VLOOKUP(C19,'03_티어곡선'!$A$5:$F$104,5,FALSE)*IF(E19=5,'01_기준값'!$B$27,'01_기준값'!$B$26)</f>
        <v>6960</v>
      </c>
      <c r="I19" s="11">
        <f>'01_기준값'!$B$25*(C19-1+E19/5)</f>
        <v>1.4999999999999999E-2</v>
      </c>
    </row>
    <row r="20" spans="1:9">
      <c r="A20" s="6">
        <v>7016</v>
      </c>
      <c r="B20" s="6" t="s">
        <v>451</v>
      </c>
      <c r="C20" s="6">
        <v>4</v>
      </c>
      <c r="D20" s="6" t="str">
        <f>VLOOKUP(C20,'03_티어곡선'!$A$5:$F$104,6,FALSE)</f>
        <v>Finance</v>
      </c>
      <c r="E20" s="6">
        <v>1</v>
      </c>
      <c r="F20" s="8">
        <f>VLOOKUP(C20,'03_티어곡선'!$A$5:$F$104,3,FALSE)</f>
        <v>1222</v>
      </c>
      <c r="G20" s="8">
        <f>F20*'01_기준값'!$B$11*CHOOSE(E20,'01_기준값'!$B$12,'01_기준값'!$B$13,'01_기준값'!$B$14,'01_기준값'!$B$15,'01_기준값'!$B$16)</f>
        <v>7332</v>
      </c>
      <c r="H20" s="8">
        <f>VLOOKUP(C20,'03_티어곡선'!$A$5:$F$104,5,FALSE)*IF(E20=5,'01_기준값'!$B$27,'01_기준값'!$B$26)</f>
        <v>2560</v>
      </c>
      <c r="I20" s="12">
        <f>'01_기준값'!$B$25*(C20-1+E20/5)</f>
        <v>1.6E-2</v>
      </c>
    </row>
    <row r="21" spans="1:9">
      <c r="A21" s="5">
        <v>7017</v>
      </c>
      <c r="B21" s="5" t="s">
        <v>451</v>
      </c>
      <c r="C21" s="5">
        <v>4</v>
      </c>
      <c r="D21" s="5" t="str">
        <f>VLOOKUP(C21,'03_티어곡선'!$A$5:$F$104,6,FALSE)</f>
        <v>Finance</v>
      </c>
      <c r="E21" s="5">
        <v>2</v>
      </c>
      <c r="F21" s="7">
        <f>VLOOKUP(C21,'03_티어곡선'!$A$5:$F$104,3,FALSE)</f>
        <v>1222</v>
      </c>
      <c r="G21" s="7">
        <f>F21*'01_기준값'!$B$11*CHOOSE(E21,'01_기준값'!$B$12,'01_기준값'!$B$13,'01_기준값'!$B$14,'01_기준값'!$B$15,'01_기준값'!$B$16)</f>
        <v>10998</v>
      </c>
      <c r="H21" s="7">
        <f>VLOOKUP(C21,'03_티어곡선'!$A$5:$F$104,5,FALSE)*IF(E21=5,'01_기준값'!$B$27,'01_기준값'!$B$26)</f>
        <v>2560</v>
      </c>
      <c r="I21" s="11">
        <f>'01_기준값'!$B$25*(C21-1+E21/5)</f>
        <v>1.7000000000000001E-2</v>
      </c>
    </row>
    <row r="22" spans="1:9">
      <c r="A22" s="6">
        <v>7018</v>
      </c>
      <c r="B22" s="6" t="s">
        <v>451</v>
      </c>
      <c r="C22" s="6">
        <v>4</v>
      </c>
      <c r="D22" s="6" t="str">
        <f>VLOOKUP(C22,'03_티어곡선'!$A$5:$F$104,6,FALSE)</f>
        <v>Finance</v>
      </c>
      <c r="E22" s="6">
        <v>3</v>
      </c>
      <c r="F22" s="8">
        <f>VLOOKUP(C22,'03_티어곡선'!$A$5:$F$104,3,FALSE)</f>
        <v>1222</v>
      </c>
      <c r="G22" s="8">
        <f>F22*'01_기준값'!$B$11*CHOOSE(E22,'01_기준값'!$B$12,'01_기준값'!$B$13,'01_기준값'!$B$14,'01_기준값'!$B$15,'01_기준값'!$B$16)</f>
        <v>14664</v>
      </c>
      <c r="H22" s="8">
        <f>VLOOKUP(C22,'03_티어곡선'!$A$5:$F$104,5,FALSE)*IF(E22=5,'01_기준값'!$B$27,'01_기준값'!$B$26)</f>
        <v>2560</v>
      </c>
      <c r="I22" s="12">
        <f>'01_기준값'!$B$25*(C22-1+E22/5)</f>
        <v>1.8000000000000002E-2</v>
      </c>
    </row>
    <row r="23" spans="1:9">
      <c r="A23" s="5">
        <v>7019</v>
      </c>
      <c r="B23" s="5" t="s">
        <v>451</v>
      </c>
      <c r="C23" s="5">
        <v>4</v>
      </c>
      <c r="D23" s="5" t="str">
        <f>VLOOKUP(C23,'03_티어곡선'!$A$5:$F$104,6,FALSE)</f>
        <v>Finance</v>
      </c>
      <c r="E23" s="5">
        <v>4</v>
      </c>
      <c r="F23" s="7">
        <f>VLOOKUP(C23,'03_티어곡선'!$A$5:$F$104,3,FALSE)</f>
        <v>1222</v>
      </c>
      <c r="G23" s="7">
        <f>F23*'01_기준값'!$B$11*CHOOSE(E23,'01_기준값'!$B$12,'01_기준값'!$B$13,'01_기준값'!$B$14,'01_기준값'!$B$15,'01_기준값'!$B$16)</f>
        <v>19552</v>
      </c>
      <c r="H23" s="7">
        <f>VLOOKUP(C23,'03_티어곡선'!$A$5:$F$104,5,FALSE)*IF(E23=5,'01_기준값'!$B$27,'01_기준값'!$B$26)</f>
        <v>2560</v>
      </c>
      <c r="I23" s="11">
        <f>'01_기준값'!$B$25*(C23-1+E23/5)</f>
        <v>1.9E-2</v>
      </c>
    </row>
    <row r="24" spans="1:9">
      <c r="A24" s="6">
        <v>7020</v>
      </c>
      <c r="B24" s="6" t="s">
        <v>451</v>
      </c>
      <c r="C24" s="6">
        <v>4</v>
      </c>
      <c r="D24" s="6" t="str">
        <f>VLOOKUP(C24,'03_티어곡선'!$A$5:$F$104,6,FALSE)</f>
        <v>Finance</v>
      </c>
      <c r="E24" s="6">
        <v>5</v>
      </c>
      <c r="F24" s="8">
        <f>VLOOKUP(C24,'03_티어곡선'!$A$5:$F$104,3,FALSE)</f>
        <v>1222</v>
      </c>
      <c r="G24" s="8">
        <f>F24*'01_기준값'!$B$11*CHOOSE(E24,'01_기준값'!$B$12,'01_기준값'!$B$13,'01_기준값'!$B$14,'01_기준값'!$B$15,'01_기준값'!$B$16)</f>
        <v>24440</v>
      </c>
      <c r="H24" s="8">
        <f>VLOOKUP(C24,'03_티어곡선'!$A$5:$F$104,5,FALSE)*IF(E24=5,'01_기준값'!$B$27,'01_기준값'!$B$26)</f>
        <v>15360</v>
      </c>
      <c r="I24" s="12">
        <f>'01_기준값'!$B$25*(C24-1+E24/5)</f>
        <v>0.02</v>
      </c>
    </row>
    <row r="25" spans="1:9">
      <c r="A25" s="5">
        <v>7021</v>
      </c>
      <c r="B25" s="5" t="s">
        <v>452</v>
      </c>
      <c r="C25" s="5">
        <v>5</v>
      </c>
      <c r="D25" s="5" t="str">
        <f>VLOOKUP(C25,'03_티어곡선'!$A$5:$F$104,6,FALSE)</f>
        <v>Finance</v>
      </c>
      <c r="E25" s="5">
        <v>1</v>
      </c>
      <c r="F25" s="7">
        <f>VLOOKUP(C25,'03_티어곡선'!$A$5:$F$104,3,FALSE)</f>
        <v>1952</v>
      </c>
      <c r="G25" s="7">
        <f>F25*'01_기준값'!$B$11*CHOOSE(E25,'01_기준값'!$B$12,'01_기준값'!$B$13,'01_기준값'!$B$14,'01_기준값'!$B$15,'01_기준값'!$B$16)</f>
        <v>11712</v>
      </c>
      <c r="H25" s="7">
        <f>VLOOKUP(C25,'03_티어곡선'!$A$5:$F$104,5,FALSE)*IF(E25=5,'01_기준값'!$B$27,'01_기준값'!$B$26)</f>
        <v>5640</v>
      </c>
      <c r="I25" s="11">
        <f>'01_기준값'!$B$25*(C25-1+E25/5)</f>
        <v>2.1000000000000001E-2</v>
      </c>
    </row>
    <row r="26" spans="1:9">
      <c r="A26" s="6">
        <v>7022</v>
      </c>
      <c r="B26" s="6" t="s">
        <v>452</v>
      </c>
      <c r="C26" s="6">
        <v>5</v>
      </c>
      <c r="D26" s="6" t="str">
        <f>VLOOKUP(C26,'03_티어곡선'!$A$5:$F$104,6,FALSE)</f>
        <v>Finance</v>
      </c>
      <c r="E26" s="6">
        <v>2</v>
      </c>
      <c r="F26" s="8">
        <f>VLOOKUP(C26,'03_티어곡선'!$A$5:$F$104,3,FALSE)</f>
        <v>1952</v>
      </c>
      <c r="G26" s="8">
        <f>F26*'01_기준값'!$B$11*CHOOSE(E26,'01_기준값'!$B$12,'01_기준값'!$B$13,'01_기준값'!$B$14,'01_기준값'!$B$15,'01_기준값'!$B$16)</f>
        <v>17568</v>
      </c>
      <c r="H26" s="8">
        <f>VLOOKUP(C26,'03_티어곡선'!$A$5:$F$104,5,FALSE)*IF(E26=5,'01_기준값'!$B$27,'01_기준값'!$B$26)</f>
        <v>5640</v>
      </c>
      <c r="I26" s="12">
        <f>'01_기준값'!$B$25*(C26-1+E26/5)</f>
        <v>2.2000000000000002E-2</v>
      </c>
    </row>
    <row r="27" spans="1:9">
      <c r="A27" s="5">
        <v>7023</v>
      </c>
      <c r="B27" s="5" t="s">
        <v>452</v>
      </c>
      <c r="C27" s="5">
        <v>5</v>
      </c>
      <c r="D27" s="5" t="str">
        <f>VLOOKUP(C27,'03_티어곡선'!$A$5:$F$104,6,FALSE)</f>
        <v>Finance</v>
      </c>
      <c r="E27" s="5">
        <v>3</v>
      </c>
      <c r="F27" s="7">
        <f>VLOOKUP(C27,'03_티어곡선'!$A$5:$F$104,3,FALSE)</f>
        <v>1952</v>
      </c>
      <c r="G27" s="7">
        <f>F27*'01_기준값'!$B$11*CHOOSE(E27,'01_기준값'!$B$12,'01_기준값'!$B$13,'01_기준값'!$B$14,'01_기준값'!$B$15,'01_기준값'!$B$16)</f>
        <v>23424</v>
      </c>
      <c r="H27" s="7">
        <f>VLOOKUP(C27,'03_티어곡선'!$A$5:$F$104,5,FALSE)*IF(E27=5,'01_기준값'!$B$27,'01_기준값'!$B$26)</f>
        <v>5640</v>
      </c>
      <c r="I27" s="11">
        <f>'01_기준값'!$B$25*(C27-1+E27/5)</f>
        <v>2.3E-2</v>
      </c>
    </row>
    <row r="28" spans="1:9">
      <c r="A28" s="6">
        <v>7024</v>
      </c>
      <c r="B28" s="6" t="s">
        <v>452</v>
      </c>
      <c r="C28" s="6">
        <v>5</v>
      </c>
      <c r="D28" s="6" t="str">
        <f>VLOOKUP(C28,'03_티어곡선'!$A$5:$F$104,6,FALSE)</f>
        <v>Finance</v>
      </c>
      <c r="E28" s="6">
        <v>4</v>
      </c>
      <c r="F28" s="8">
        <f>VLOOKUP(C28,'03_티어곡선'!$A$5:$F$104,3,FALSE)</f>
        <v>1952</v>
      </c>
      <c r="G28" s="8">
        <f>F28*'01_기준값'!$B$11*CHOOSE(E28,'01_기준값'!$B$12,'01_기준값'!$B$13,'01_기준값'!$B$14,'01_기준값'!$B$15,'01_기준값'!$B$16)</f>
        <v>31232</v>
      </c>
      <c r="H28" s="8">
        <f>VLOOKUP(C28,'03_티어곡선'!$A$5:$F$104,5,FALSE)*IF(E28=5,'01_기준값'!$B$27,'01_기준값'!$B$26)</f>
        <v>5640</v>
      </c>
      <c r="I28" s="12">
        <f>'01_기준값'!$B$25*(C28-1+E28/5)</f>
        <v>2.4E-2</v>
      </c>
    </row>
    <row r="29" spans="1:9">
      <c r="A29" s="5">
        <v>7025</v>
      </c>
      <c r="B29" s="5" t="s">
        <v>452</v>
      </c>
      <c r="C29" s="5">
        <v>5</v>
      </c>
      <c r="D29" s="5" t="str">
        <f>VLOOKUP(C29,'03_티어곡선'!$A$5:$F$104,6,FALSE)</f>
        <v>Finance</v>
      </c>
      <c r="E29" s="5">
        <v>5</v>
      </c>
      <c r="F29" s="7">
        <f>VLOOKUP(C29,'03_티어곡선'!$A$5:$F$104,3,FALSE)</f>
        <v>1952</v>
      </c>
      <c r="G29" s="7">
        <f>F29*'01_기준값'!$B$11*CHOOSE(E29,'01_기준값'!$B$12,'01_기준값'!$B$13,'01_기준값'!$B$14,'01_기준값'!$B$15,'01_기준값'!$B$16)</f>
        <v>39040</v>
      </c>
      <c r="H29" s="7">
        <f>VLOOKUP(C29,'03_티어곡선'!$A$5:$F$104,5,FALSE)*IF(E29=5,'01_기준값'!$B$27,'01_기준값'!$B$26)</f>
        <v>33840</v>
      </c>
      <c r="I29" s="11">
        <f>'01_기준값'!$B$25*(C29-1+E29/5)</f>
        <v>2.5000000000000001E-2</v>
      </c>
    </row>
    <row r="30" spans="1:9">
      <c r="A30" s="6">
        <v>7026</v>
      </c>
      <c r="B30" s="6" t="s">
        <v>453</v>
      </c>
      <c r="C30" s="6">
        <v>6</v>
      </c>
      <c r="D30" s="6" t="str">
        <f>VLOOKUP(C30,'03_티어곡선'!$A$5:$F$104,6,FALSE)</f>
        <v>Finance</v>
      </c>
      <c r="E30" s="6">
        <v>1</v>
      </c>
      <c r="F30" s="8">
        <f>VLOOKUP(C30,'03_티어곡선'!$A$5:$F$104,3,FALSE)</f>
        <v>3117</v>
      </c>
      <c r="G30" s="8">
        <f>F30*'01_기준값'!$B$11*CHOOSE(E30,'01_기준값'!$B$12,'01_기준값'!$B$13,'01_기준값'!$B$14,'01_기준값'!$B$15,'01_기준값'!$B$16)</f>
        <v>18702</v>
      </c>
      <c r="H30" s="8">
        <f>VLOOKUP(C30,'03_티어곡선'!$A$5:$F$104,5,FALSE)*IF(E30=5,'01_기준값'!$B$27,'01_기준값'!$B$26)</f>
        <v>12440</v>
      </c>
      <c r="I30" s="12">
        <f>'01_기준값'!$B$25*(C30-1+E30/5)</f>
        <v>2.6000000000000002E-2</v>
      </c>
    </row>
    <row r="31" spans="1:9">
      <c r="A31" s="5">
        <v>7027</v>
      </c>
      <c r="B31" s="5" t="s">
        <v>453</v>
      </c>
      <c r="C31" s="5">
        <v>6</v>
      </c>
      <c r="D31" s="5" t="str">
        <f>VLOOKUP(C31,'03_티어곡선'!$A$5:$F$104,6,FALSE)</f>
        <v>Finance</v>
      </c>
      <c r="E31" s="5">
        <v>2</v>
      </c>
      <c r="F31" s="7">
        <f>VLOOKUP(C31,'03_티어곡선'!$A$5:$F$104,3,FALSE)</f>
        <v>3117</v>
      </c>
      <c r="G31" s="7">
        <f>F31*'01_기준값'!$B$11*CHOOSE(E31,'01_기준값'!$B$12,'01_기준값'!$B$13,'01_기준값'!$B$14,'01_기준값'!$B$15,'01_기준값'!$B$16)</f>
        <v>28053</v>
      </c>
      <c r="H31" s="7">
        <f>VLOOKUP(C31,'03_티어곡선'!$A$5:$F$104,5,FALSE)*IF(E31=5,'01_기준값'!$B$27,'01_기준값'!$B$26)</f>
        <v>12440</v>
      </c>
      <c r="I31" s="11">
        <f>'01_기준값'!$B$25*(C31-1+E31/5)</f>
        <v>2.7000000000000003E-2</v>
      </c>
    </row>
    <row r="32" spans="1:9">
      <c r="A32" s="6">
        <v>7028</v>
      </c>
      <c r="B32" s="6" t="s">
        <v>453</v>
      </c>
      <c r="C32" s="6">
        <v>6</v>
      </c>
      <c r="D32" s="6" t="str">
        <f>VLOOKUP(C32,'03_티어곡선'!$A$5:$F$104,6,FALSE)</f>
        <v>Finance</v>
      </c>
      <c r="E32" s="6">
        <v>3</v>
      </c>
      <c r="F32" s="8">
        <f>VLOOKUP(C32,'03_티어곡선'!$A$5:$F$104,3,FALSE)</f>
        <v>3117</v>
      </c>
      <c r="G32" s="8">
        <f>F32*'01_기준값'!$B$11*CHOOSE(E32,'01_기준값'!$B$12,'01_기준값'!$B$13,'01_기준값'!$B$14,'01_기준값'!$B$15,'01_기준값'!$B$16)</f>
        <v>37404</v>
      </c>
      <c r="H32" s="8">
        <f>VLOOKUP(C32,'03_티어곡선'!$A$5:$F$104,5,FALSE)*IF(E32=5,'01_기준값'!$B$27,'01_기준값'!$B$26)</f>
        <v>12440</v>
      </c>
      <c r="I32" s="12">
        <f>'01_기준값'!$B$25*(C32-1+E32/5)</f>
        <v>2.7999999999999997E-2</v>
      </c>
    </row>
    <row r="33" spans="1:9">
      <c r="A33" s="5">
        <v>7029</v>
      </c>
      <c r="B33" s="5" t="s">
        <v>453</v>
      </c>
      <c r="C33" s="5">
        <v>6</v>
      </c>
      <c r="D33" s="5" t="str">
        <f>VLOOKUP(C33,'03_티어곡선'!$A$5:$F$104,6,FALSE)</f>
        <v>Finance</v>
      </c>
      <c r="E33" s="5">
        <v>4</v>
      </c>
      <c r="F33" s="7">
        <f>VLOOKUP(C33,'03_티어곡선'!$A$5:$F$104,3,FALSE)</f>
        <v>3117</v>
      </c>
      <c r="G33" s="7">
        <f>F33*'01_기준값'!$B$11*CHOOSE(E33,'01_기준값'!$B$12,'01_기준값'!$B$13,'01_기준값'!$B$14,'01_기준값'!$B$15,'01_기준값'!$B$16)</f>
        <v>49872</v>
      </c>
      <c r="H33" s="7">
        <f>VLOOKUP(C33,'03_티어곡선'!$A$5:$F$104,5,FALSE)*IF(E33=5,'01_기준값'!$B$27,'01_기준값'!$B$26)</f>
        <v>12440</v>
      </c>
      <c r="I33" s="11">
        <f>'01_기준값'!$B$25*(C33-1+E33/5)</f>
        <v>2.8999999999999998E-2</v>
      </c>
    </row>
    <row r="34" spans="1:9">
      <c r="A34" s="6">
        <v>7030</v>
      </c>
      <c r="B34" s="6" t="s">
        <v>453</v>
      </c>
      <c r="C34" s="6">
        <v>6</v>
      </c>
      <c r="D34" s="6" t="str">
        <f>VLOOKUP(C34,'03_티어곡선'!$A$5:$F$104,6,FALSE)</f>
        <v>Finance</v>
      </c>
      <c r="E34" s="6">
        <v>5</v>
      </c>
      <c r="F34" s="8">
        <f>VLOOKUP(C34,'03_티어곡선'!$A$5:$F$104,3,FALSE)</f>
        <v>3117</v>
      </c>
      <c r="G34" s="8">
        <f>F34*'01_기준값'!$B$11*CHOOSE(E34,'01_기준값'!$B$12,'01_기준값'!$B$13,'01_기준값'!$B$14,'01_기준값'!$B$15,'01_기준값'!$B$16)</f>
        <v>62340</v>
      </c>
      <c r="H34" s="8">
        <f>VLOOKUP(C34,'03_티어곡선'!$A$5:$F$104,5,FALSE)*IF(E34=5,'01_기준값'!$B$27,'01_기준값'!$B$26)</f>
        <v>74640</v>
      </c>
      <c r="I34" s="12">
        <f>'01_기준값'!$B$25*(C34-1+E34/5)</f>
        <v>0.03</v>
      </c>
    </row>
    <row r="35" spans="1:9">
      <c r="A35" s="5">
        <v>7031</v>
      </c>
      <c r="B35" s="5" t="s">
        <v>454</v>
      </c>
      <c r="C35" s="5">
        <v>7</v>
      </c>
      <c r="D35" s="5" t="str">
        <f>VLOOKUP(C35,'03_티어곡선'!$A$5:$F$104,6,FALSE)</f>
        <v>Finance</v>
      </c>
      <c r="E35" s="5">
        <v>1</v>
      </c>
      <c r="F35" s="7">
        <f>VLOOKUP(C35,'03_티어곡선'!$A$5:$F$104,3,FALSE)</f>
        <v>4767</v>
      </c>
      <c r="G35" s="7">
        <f>F35*'01_기준값'!$B$11*CHOOSE(E35,'01_기준값'!$B$12,'01_기준값'!$B$13,'01_기준값'!$B$14,'01_기준값'!$B$15,'01_기준값'!$B$16)</f>
        <v>28602</v>
      </c>
      <c r="H35" s="7">
        <f>VLOOKUP(C35,'03_티어곡선'!$A$5:$F$104,5,FALSE)*IF(E35=5,'01_기준값'!$B$27,'01_기준값'!$B$26)</f>
        <v>19480</v>
      </c>
      <c r="I35" s="11">
        <f>'01_기준값'!$B$25*(C35-1+E35/5)</f>
        <v>3.1000000000000003E-2</v>
      </c>
    </row>
    <row r="36" spans="1:9">
      <c r="A36" s="6">
        <v>7032</v>
      </c>
      <c r="B36" s="6" t="s">
        <v>454</v>
      </c>
      <c r="C36" s="6">
        <v>7</v>
      </c>
      <c r="D36" s="6" t="str">
        <f>VLOOKUP(C36,'03_티어곡선'!$A$5:$F$104,6,FALSE)</f>
        <v>Finance</v>
      </c>
      <c r="E36" s="6">
        <v>2</v>
      </c>
      <c r="F36" s="8">
        <f>VLOOKUP(C36,'03_티어곡선'!$A$5:$F$104,3,FALSE)</f>
        <v>4767</v>
      </c>
      <c r="G36" s="8">
        <f>F36*'01_기준값'!$B$11*CHOOSE(E36,'01_기준값'!$B$12,'01_기준값'!$B$13,'01_기준값'!$B$14,'01_기준값'!$B$15,'01_기준값'!$B$16)</f>
        <v>42903</v>
      </c>
      <c r="H36" s="8">
        <f>VLOOKUP(C36,'03_티어곡선'!$A$5:$F$104,5,FALSE)*IF(E36=5,'01_기준값'!$B$27,'01_기준값'!$B$26)</f>
        <v>19480</v>
      </c>
      <c r="I36" s="12">
        <f>'01_기준값'!$B$25*(C36-1+E36/5)</f>
        <v>3.2000000000000001E-2</v>
      </c>
    </row>
    <row r="37" spans="1:9">
      <c r="A37" s="5">
        <v>7033</v>
      </c>
      <c r="B37" s="5" t="s">
        <v>454</v>
      </c>
      <c r="C37" s="5">
        <v>7</v>
      </c>
      <c r="D37" s="5" t="str">
        <f>VLOOKUP(C37,'03_티어곡선'!$A$5:$F$104,6,FALSE)</f>
        <v>Finance</v>
      </c>
      <c r="E37" s="5">
        <v>3</v>
      </c>
      <c r="F37" s="7">
        <f>VLOOKUP(C37,'03_티어곡선'!$A$5:$F$104,3,FALSE)</f>
        <v>4767</v>
      </c>
      <c r="G37" s="7">
        <f>F37*'01_기준값'!$B$11*CHOOSE(E37,'01_기준값'!$B$12,'01_기준값'!$B$13,'01_기준값'!$B$14,'01_기준값'!$B$15,'01_기준값'!$B$16)</f>
        <v>57204</v>
      </c>
      <c r="H37" s="7">
        <f>VLOOKUP(C37,'03_티어곡선'!$A$5:$F$104,5,FALSE)*IF(E37=5,'01_기준값'!$B$27,'01_기준값'!$B$26)</f>
        <v>19480</v>
      </c>
      <c r="I37" s="11">
        <f>'01_기준값'!$B$25*(C37-1+E37/5)</f>
        <v>3.3000000000000002E-2</v>
      </c>
    </row>
    <row r="38" spans="1:9">
      <c r="A38" s="6">
        <v>7034</v>
      </c>
      <c r="B38" s="6" t="s">
        <v>454</v>
      </c>
      <c r="C38" s="6">
        <v>7</v>
      </c>
      <c r="D38" s="6" t="str">
        <f>VLOOKUP(C38,'03_티어곡선'!$A$5:$F$104,6,FALSE)</f>
        <v>Finance</v>
      </c>
      <c r="E38" s="6">
        <v>4</v>
      </c>
      <c r="F38" s="8">
        <f>VLOOKUP(C38,'03_티어곡선'!$A$5:$F$104,3,FALSE)</f>
        <v>4767</v>
      </c>
      <c r="G38" s="8">
        <f>F38*'01_기준값'!$B$11*CHOOSE(E38,'01_기준값'!$B$12,'01_기준값'!$B$13,'01_기준값'!$B$14,'01_기준값'!$B$15,'01_기준값'!$B$16)</f>
        <v>76272</v>
      </c>
      <c r="H38" s="8">
        <f>VLOOKUP(C38,'03_티어곡선'!$A$5:$F$104,5,FALSE)*IF(E38=5,'01_기준값'!$B$27,'01_기준값'!$B$26)</f>
        <v>19480</v>
      </c>
      <c r="I38" s="12">
        <f>'01_기준값'!$B$25*(C38-1+E38/5)</f>
        <v>3.4000000000000002E-2</v>
      </c>
    </row>
    <row r="39" spans="1:9">
      <c r="A39" s="5">
        <v>7035</v>
      </c>
      <c r="B39" s="5" t="s">
        <v>454</v>
      </c>
      <c r="C39" s="5">
        <v>7</v>
      </c>
      <c r="D39" s="5" t="str">
        <f>VLOOKUP(C39,'03_티어곡선'!$A$5:$F$104,6,FALSE)</f>
        <v>Finance</v>
      </c>
      <c r="E39" s="5">
        <v>5</v>
      </c>
      <c r="F39" s="7">
        <f>VLOOKUP(C39,'03_티어곡선'!$A$5:$F$104,3,FALSE)</f>
        <v>4767</v>
      </c>
      <c r="G39" s="7">
        <f>F39*'01_기준값'!$B$11*CHOOSE(E39,'01_기준값'!$B$12,'01_기준값'!$B$13,'01_기준값'!$B$14,'01_기준값'!$B$15,'01_기준값'!$B$16)</f>
        <v>95340</v>
      </c>
      <c r="H39" s="7">
        <f>VLOOKUP(C39,'03_티어곡선'!$A$5:$F$104,5,FALSE)*IF(E39=5,'01_기준값'!$B$27,'01_기준값'!$B$26)</f>
        <v>116880</v>
      </c>
      <c r="I39" s="11">
        <f>'01_기준값'!$B$25*(C39-1+E39/5)</f>
        <v>3.5000000000000003E-2</v>
      </c>
    </row>
    <row r="40" spans="1:9">
      <c r="A40" s="6">
        <v>7036</v>
      </c>
      <c r="B40" s="6" t="s">
        <v>455</v>
      </c>
      <c r="C40" s="6">
        <v>8</v>
      </c>
      <c r="D40" s="6" t="str">
        <f>VLOOKUP(C40,'03_티어곡선'!$A$5:$F$104,6,FALSE)</f>
        <v>Finance</v>
      </c>
      <c r="E40" s="6">
        <v>1</v>
      </c>
      <c r="F40" s="8">
        <f>VLOOKUP(C40,'03_티어곡선'!$A$5:$F$104,3,FALSE)</f>
        <v>7288</v>
      </c>
      <c r="G40" s="8">
        <f>F40*'01_기준값'!$B$11*CHOOSE(E40,'01_기준값'!$B$12,'01_기준값'!$B$13,'01_기준값'!$B$14,'01_기준값'!$B$15,'01_기준값'!$B$16)</f>
        <v>43728</v>
      </c>
      <c r="H40" s="8">
        <f>VLOOKUP(C40,'03_티어곡선'!$A$5:$F$104,5,FALSE)*IF(E40=5,'01_기준값'!$B$27,'01_기준값'!$B$26)</f>
        <v>30520</v>
      </c>
      <c r="I40" s="12">
        <f>'01_기준값'!$B$25*(C40-1+E40/5)</f>
        <v>3.6000000000000004E-2</v>
      </c>
    </row>
    <row r="41" spans="1:9">
      <c r="A41" s="5">
        <v>7037</v>
      </c>
      <c r="B41" s="5" t="s">
        <v>455</v>
      </c>
      <c r="C41" s="5">
        <v>8</v>
      </c>
      <c r="D41" s="5" t="str">
        <f>VLOOKUP(C41,'03_티어곡선'!$A$5:$F$104,6,FALSE)</f>
        <v>Finance</v>
      </c>
      <c r="E41" s="5">
        <v>2</v>
      </c>
      <c r="F41" s="7">
        <f>VLOOKUP(C41,'03_티어곡선'!$A$5:$F$104,3,FALSE)</f>
        <v>7288</v>
      </c>
      <c r="G41" s="7">
        <f>F41*'01_기준값'!$B$11*CHOOSE(E41,'01_기준값'!$B$12,'01_기준값'!$B$13,'01_기준값'!$B$14,'01_기준값'!$B$15,'01_기준값'!$B$16)</f>
        <v>65592</v>
      </c>
      <c r="H41" s="7">
        <f>VLOOKUP(C41,'03_티어곡선'!$A$5:$F$104,5,FALSE)*IF(E41=5,'01_기준값'!$B$27,'01_기준값'!$B$26)</f>
        <v>30520</v>
      </c>
      <c r="I41" s="11">
        <f>'01_기준값'!$B$25*(C41-1+E41/5)</f>
        <v>3.7000000000000005E-2</v>
      </c>
    </row>
    <row r="42" spans="1:9">
      <c r="A42" s="6">
        <v>7038</v>
      </c>
      <c r="B42" s="6" t="s">
        <v>455</v>
      </c>
      <c r="C42" s="6">
        <v>8</v>
      </c>
      <c r="D42" s="6" t="str">
        <f>VLOOKUP(C42,'03_티어곡선'!$A$5:$F$104,6,FALSE)</f>
        <v>Finance</v>
      </c>
      <c r="E42" s="6">
        <v>3</v>
      </c>
      <c r="F42" s="8">
        <f>VLOOKUP(C42,'03_티어곡선'!$A$5:$F$104,3,FALSE)</f>
        <v>7288</v>
      </c>
      <c r="G42" s="8">
        <f>F42*'01_기준값'!$B$11*CHOOSE(E42,'01_기준값'!$B$12,'01_기준값'!$B$13,'01_기준값'!$B$14,'01_기준값'!$B$15,'01_기준값'!$B$16)</f>
        <v>87456</v>
      </c>
      <c r="H42" s="8">
        <f>VLOOKUP(C42,'03_티어곡선'!$A$5:$F$104,5,FALSE)*IF(E42=5,'01_기준값'!$B$27,'01_기준값'!$B$26)</f>
        <v>30520</v>
      </c>
      <c r="I42" s="12">
        <f>'01_기준값'!$B$25*(C42-1+E42/5)</f>
        <v>3.7999999999999999E-2</v>
      </c>
    </row>
    <row r="43" spans="1:9">
      <c r="A43" s="5">
        <v>7039</v>
      </c>
      <c r="B43" s="5" t="s">
        <v>455</v>
      </c>
      <c r="C43" s="5">
        <v>8</v>
      </c>
      <c r="D43" s="5" t="str">
        <f>VLOOKUP(C43,'03_티어곡선'!$A$5:$F$104,6,FALSE)</f>
        <v>Finance</v>
      </c>
      <c r="E43" s="5">
        <v>4</v>
      </c>
      <c r="F43" s="7">
        <f>VLOOKUP(C43,'03_티어곡선'!$A$5:$F$104,3,FALSE)</f>
        <v>7288</v>
      </c>
      <c r="G43" s="7">
        <f>F43*'01_기준값'!$B$11*CHOOSE(E43,'01_기준값'!$B$12,'01_기준값'!$B$13,'01_기준값'!$B$14,'01_기준값'!$B$15,'01_기준값'!$B$16)</f>
        <v>116608</v>
      </c>
      <c r="H43" s="7">
        <f>VLOOKUP(C43,'03_티어곡선'!$A$5:$F$104,5,FALSE)*IF(E43=5,'01_기준값'!$B$27,'01_기준값'!$B$26)</f>
        <v>30520</v>
      </c>
      <c r="I43" s="11">
        <f>'01_기준값'!$B$25*(C43-1+E43/5)</f>
        <v>3.9E-2</v>
      </c>
    </row>
    <row r="44" spans="1:9">
      <c r="A44" s="6">
        <v>7040</v>
      </c>
      <c r="B44" s="6" t="s">
        <v>455</v>
      </c>
      <c r="C44" s="6">
        <v>8</v>
      </c>
      <c r="D44" s="6" t="str">
        <f>VLOOKUP(C44,'03_티어곡선'!$A$5:$F$104,6,FALSE)</f>
        <v>Finance</v>
      </c>
      <c r="E44" s="6">
        <v>5</v>
      </c>
      <c r="F44" s="8">
        <f>VLOOKUP(C44,'03_티어곡선'!$A$5:$F$104,3,FALSE)</f>
        <v>7288</v>
      </c>
      <c r="G44" s="8">
        <f>F44*'01_기준값'!$B$11*CHOOSE(E44,'01_기준값'!$B$12,'01_기준값'!$B$13,'01_기준값'!$B$14,'01_기준값'!$B$15,'01_기준값'!$B$16)</f>
        <v>145760</v>
      </c>
      <c r="H44" s="8">
        <f>VLOOKUP(C44,'03_티어곡선'!$A$5:$F$104,5,FALSE)*IF(E44=5,'01_기준값'!$B$27,'01_기준값'!$B$26)</f>
        <v>183120</v>
      </c>
      <c r="I44" s="12">
        <f>'01_기준값'!$B$25*(C44-1+E44/5)</f>
        <v>0.04</v>
      </c>
    </row>
    <row r="45" spans="1:9">
      <c r="A45" s="5">
        <v>7041</v>
      </c>
      <c r="B45" s="5" t="s">
        <v>456</v>
      </c>
      <c r="C45" s="5">
        <v>9</v>
      </c>
      <c r="D45" s="5" t="str">
        <f>VLOOKUP(C45,'03_티어곡선'!$A$5:$F$104,6,FALSE)</f>
        <v>Finance</v>
      </c>
      <c r="E45" s="5">
        <v>1</v>
      </c>
      <c r="F45" s="7">
        <f>VLOOKUP(C45,'03_티어곡선'!$A$5:$F$104,3,FALSE)</f>
        <v>11144</v>
      </c>
      <c r="G45" s="7">
        <f>F45*'01_기준값'!$B$11*CHOOSE(E45,'01_기준값'!$B$12,'01_기준값'!$B$13,'01_기준값'!$B$14,'01_기준값'!$B$15,'01_기준값'!$B$16)</f>
        <v>66864</v>
      </c>
      <c r="H45" s="7">
        <f>VLOOKUP(C45,'03_티어곡선'!$A$5:$F$104,5,FALSE)*IF(E45=5,'01_기준값'!$B$27,'01_기준값'!$B$26)</f>
        <v>47820</v>
      </c>
      <c r="I45" s="11">
        <f>'01_기준값'!$B$25*(C45-1+E45/5)</f>
        <v>4.0999999999999995E-2</v>
      </c>
    </row>
    <row r="46" spans="1:9">
      <c r="A46" s="6">
        <v>7042</v>
      </c>
      <c r="B46" s="6" t="s">
        <v>456</v>
      </c>
      <c r="C46" s="6">
        <v>9</v>
      </c>
      <c r="D46" s="6" t="str">
        <f>VLOOKUP(C46,'03_티어곡선'!$A$5:$F$104,6,FALSE)</f>
        <v>Finance</v>
      </c>
      <c r="E46" s="6">
        <v>2</v>
      </c>
      <c r="F46" s="8">
        <f>VLOOKUP(C46,'03_티어곡선'!$A$5:$F$104,3,FALSE)</f>
        <v>11144</v>
      </c>
      <c r="G46" s="8">
        <f>F46*'01_기준값'!$B$11*CHOOSE(E46,'01_기준값'!$B$12,'01_기준값'!$B$13,'01_기준값'!$B$14,'01_기준값'!$B$15,'01_기준값'!$B$16)</f>
        <v>100296</v>
      </c>
      <c r="H46" s="8">
        <f>VLOOKUP(C46,'03_티어곡선'!$A$5:$F$104,5,FALSE)*IF(E46=5,'01_기준값'!$B$27,'01_기준값'!$B$26)</f>
        <v>47820</v>
      </c>
      <c r="I46" s="12">
        <f>'01_기준값'!$B$25*(C46-1+E46/5)</f>
        <v>4.2000000000000003E-2</v>
      </c>
    </row>
    <row r="47" spans="1:9">
      <c r="A47" s="5">
        <v>7043</v>
      </c>
      <c r="B47" s="5" t="s">
        <v>456</v>
      </c>
      <c r="C47" s="5">
        <v>9</v>
      </c>
      <c r="D47" s="5" t="str">
        <f>VLOOKUP(C47,'03_티어곡선'!$A$5:$F$104,6,FALSE)</f>
        <v>Finance</v>
      </c>
      <c r="E47" s="5">
        <v>3</v>
      </c>
      <c r="F47" s="7">
        <f>VLOOKUP(C47,'03_티어곡선'!$A$5:$F$104,3,FALSE)</f>
        <v>11144</v>
      </c>
      <c r="G47" s="7">
        <f>F47*'01_기준값'!$B$11*CHOOSE(E47,'01_기준값'!$B$12,'01_기준값'!$B$13,'01_기준값'!$B$14,'01_기준값'!$B$15,'01_기준값'!$B$16)</f>
        <v>133728</v>
      </c>
      <c r="H47" s="7">
        <f>VLOOKUP(C47,'03_티어곡선'!$A$5:$F$104,5,FALSE)*IF(E47=5,'01_기준값'!$B$27,'01_기준값'!$B$26)</f>
        <v>47820</v>
      </c>
      <c r="I47" s="11">
        <f>'01_기준값'!$B$25*(C47-1+E47/5)</f>
        <v>4.2999999999999997E-2</v>
      </c>
    </row>
    <row r="48" spans="1:9">
      <c r="A48" s="6">
        <v>7044</v>
      </c>
      <c r="B48" s="6" t="s">
        <v>456</v>
      </c>
      <c r="C48" s="6">
        <v>9</v>
      </c>
      <c r="D48" s="6" t="str">
        <f>VLOOKUP(C48,'03_티어곡선'!$A$5:$F$104,6,FALSE)</f>
        <v>Finance</v>
      </c>
      <c r="E48" s="6">
        <v>4</v>
      </c>
      <c r="F48" s="8">
        <f>VLOOKUP(C48,'03_티어곡선'!$A$5:$F$104,3,FALSE)</f>
        <v>11144</v>
      </c>
      <c r="G48" s="8">
        <f>F48*'01_기준값'!$B$11*CHOOSE(E48,'01_기준값'!$B$12,'01_기준값'!$B$13,'01_기준값'!$B$14,'01_기준값'!$B$15,'01_기준값'!$B$16)</f>
        <v>178304</v>
      </c>
      <c r="H48" s="8">
        <f>VLOOKUP(C48,'03_티어곡선'!$A$5:$F$104,5,FALSE)*IF(E48=5,'01_기준값'!$B$27,'01_기준값'!$B$26)</f>
        <v>47820</v>
      </c>
      <c r="I48" s="12">
        <f>'01_기준값'!$B$25*(C48-1+E48/5)</f>
        <v>4.4000000000000004E-2</v>
      </c>
    </row>
    <row r="49" spans="1:9">
      <c r="A49" s="5">
        <v>7045</v>
      </c>
      <c r="B49" s="5" t="s">
        <v>456</v>
      </c>
      <c r="C49" s="5">
        <v>9</v>
      </c>
      <c r="D49" s="5" t="str">
        <f>VLOOKUP(C49,'03_티어곡선'!$A$5:$F$104,6,FALSE)</f>
        <v>Finance</v>
      </c>
      <c r="E49" s="5">
        <v>5</v>
      </c>
      <c r="F49" s="7">
        <f>VLOOKUP(C49,'03_티어곡선'!$A$5:$F$104,3,FALSE)</f>
        <v>11144</v>
      </c>
      <c r="G49" s="7">
        <f>F49*'01_기준값'!$B$11*CHOOSE(E49,'01_기준값'!$B$12,'01_기준값'!$B$13,'01_기준값'!$B$14,'01_기준값'!$B$15,'01_기준값'!$B$16)</f>
        <v>222880</v>
      </c>
      <c r="H49" s="7">
        <f>VLOOKUP(C49,'03_티어곡선'!$A$5:$F$104,5,FALSE)*IF(E49=5,'01_기준값'!$B$27,'01_기준값'!$B$26)</f>
        <v>286920</v>
      </c>
      <c r="I49" s="11">
        <f>'01_기준값'!$B$25*(C49-1+E49/5)</f>
        <v>4.4999999999999998E-2</v>
      </c>
    </row>
    <row r="50" spans="1:9">
      <c r="A50" s="6">
        <v>7046</v>
      </c>
      <c r="B50" s="6" t="s">
        <v>457</v>
      </c>
      <c r="C50" s="6">
        <v>10</v>
      </c>
      <c r="D50" s="6" t="str">
        <f>VLOOKUP(C50,'03_티어곡선'!$A$5:$F$104,6,FALSE)</f>
        <v>Finance</v>
      </c>
      <c r="E50" s="6">
        <v>1</v>
      </c>
      <c r="F50" s="8">
        <f>VLOOKUP(C50,'03_티어곡선'!$A$5:$F$104,3,FALSE)</f>
        <v>17039</v>
      </c>
      <c r="G50" s="8">
        <f>F50*'01_기준값'!$B$11*CHOOSE(E50,'01_기준값'!$B$12,'01_기준값'!$B$13,'01_기준값'!$B$14,'01_기준값'!$B$15,'01_기준값'!$B$16)</f>
        <v>102234</v>
      </c>
      <c r="H50" s="8">
        <f>VLOOKUP(C50,'03_티어곡선'!$A$5:$F$104,5,FALSE)*IF(E50=5,'01_기준값'!$B$27,'01_기준값'!$B$26)</f>
        <v>74940</v>
      </c>
      <c r="I50" s="12">
        <f>'01_기준값'!$B$25*(C50-1+E50/5)</f>
        <v>4.5999999999999999E-2</v>
      </c>
    </row>
    <row r="51" spans="1:9">
      <c r="A51" s="5">
        <v>7047</v>
      </c>
      <c r="B51" s="5" t="s">
        <v>457</v>
      </c>
      <c r="C51" s="5">
        <v>10</v>
      </c>
      <c r="D51" s="5" t="str">
        <f>VLOOKUP(C51,'03_티어곡선'!$A$5:$F$104,6,FALSE)</f>
        <v>Finance</v>
      </c>
      <c r="E51" s="5">
        <v>2</v>
      </c>
      <c r="F51" s="7">
        <f>VLOOKUP(C51,'03_티어곡선'!$A$5:$F$104,3,FALSE)</f>
        <v>17039</v>
      </c>
      <c r="G51" s="7">
        <f>F51*'01_기준값'!$B$11*CHOOSE(E51,'01_기준값'!$B$12,'01_기준값'!$B$13,'01_기준값'!$B$14,'01_기준값'!$B$15,'01_기준값'!$B$16)</f>
        <v>153351</v>
      </c>
      <c r="H51" s="7">
        <f>VLOOKUP(C51,'03_티어곡선'!$A$5:$F$104,5,FALSE)*IF(E51=5,'01_기준값'!$B$27,'01_기준값'!$B$26)</f>
        <v>74940</v>
      </c>
      <c r="I51" s="11">
        <f>'01_기준값'!$B$25*(C51-1+E51/5)</f>
        <v>4.7E-2</v>
      </c>
    </row>
    <row r="52" spans="1:9">
      <c r="A52" s="6">
        <v>7048</v>
      </c>
      <c r="B52" s="6" t="s">
        <v>457</v>
      </c>
      <c r="C52" s="6">
        <v>10</v>
      </c>
      <c r="D52" s="6" t="str">
        <f>VLOOKUP(C52,'03_티어곡선'!$A$5:$F$104,6,FALSE)</f>
        <v>Finance</v>
      </c>
      <c r="E52" s="6">
        <v>3</v>
      </c>
      <c r="F52" s="8">
        <f>VLOOKUP(C52,'03_티어곡선'!$A$5:$F$104,3,FALSE)</f>
        <v>17039</v>
      </c>
      <c r="G52" s="8">
        <f>F52*'01_기준값'!$B$11*CHOOSE(E52,'01_기준값'!$B$12,'01_기준값'!$B$13,'01_기준값'!$B$14,'01_기준값'!$B$15,'01_기준값'!$B$16)</f>
        <v>204468</v>
      </c>
      <c r="H52" s="8">
        <f>VLOOKUP(C52,'03_티어곡선'!$A$5:$F$104,5,FALSE)*IF(E52=5,'01_기준값'!$B$27,'01_기준값'!$B$26)</f>
        <v>74940</v>
      </c>
      <c r="I52" s="12">
        <f>'01_기준값'!$B$25*(C52-1+E52/5)</f>
        <v>4.8000000000000001E-2</v>
      </c>
    </row>
    <row r="53" spans="1:9">
      <c r="A53" s="5">
        <v>7049</v>
      </c>
      <c r="B53" s="5" t="s">
        <v>457</v>
      </c>
      <c r="C53" s="5">
        <v>10</v>
      </c>
      <c r="D53" s="5" t="str">
        <f>VLOOKUP(C53,'03_티어곡선'!$A$5:$F$104,6,FALSE)</f>
        <v>Finance</v>
      </c>
      <c r="E53" s="5">
        <v>4</v>
      </c>
      <c r="F53" s="7">
        <f>VLOOKUP(C53,'03_티어곡선'!$A$5:$F$104,3,FALSE)</f>
        <v>17039</v>
      </c>
      <c r="G53" s="7">
        <f>F53*'01_기준값'!$B$11*CHOOSE(E53,'01_기준값'!$B$12,'01_기준값'!$B$13,'01_기준값'!$B$14,'01_기준값'!$B$15,'01_기준값'!$B$16)</f>
        <v>272624</v>
      </c>
      <c r="H53" s="7">
        <f>VLOOKUP(C53,'03_티어곡선'!$A$5:$F$104,5,FALSE)*IF(E53=5,'01_기준값'!$B$27,'01_기준값'!$B$26)</f>
        <v>74940</v>
      </c>
      <c r="I53" s="11">
        <f>'01_기준값'!$B$25*(C53-1+E53/5)</f>
        <v>4.9000000000000002E-2</v>
      </c>
    </row>
    <row r="54" spans="1:9">
      <c r="A54" s="6">
        <v>7050</v>
      </c>
      <c r="B54" s="6" t="s">
        <v>457</v>
      </c>
      <c r="C54" s="6">
        <v>10</v>
      </c>
      <c r="D54" s="6" t="str">
        <f>VLOOKUP(C54,'03_티어곡선'!$A$5:$F$104,6,FALSE)</f>
        <v>Finance</v>
      </c>
      <c r="E54" s="6">
        <v>5</v>
      </c>
      <c r="F54" s="8">
        <f>VLOOKUP(C54,'03_티어곡선'!$A$5:$F$104,3,FALSE)</f>
        <v>17039</v>
      </c>
      <c r="G54" s="8">
        <f>F54*'01_기준값'!$B$11*CHOOSE(E54,'01_기준값'!$B$12,'01_기준값'!$B$13,'01_기준값'!$B$14,'01_기준값'!$B$15,'01_기준값'!$B$16)</f>
        <v>340780</v>
      </c>
      <c r="H54" s="8">
        <f>VLOOKUP(C54,'03_티어곡선'!$A$5:$F$104,5,FALSE)*IF(E54=5,'01_기준값'!$B$27,'01_기준값'!$B$26)</f>
        <v>449640</v>
      </c>
      <c r="I54" s="12">
        <f>'01_기준값'!$B$25*(C54-1+E54/5)</f>
        <v>0.05</v>
      </c>
    </row>
    <row r="55" spans="1:9">
      <c r="A55" s="5">
        <v>7051</v>
      </c>
      <c r="B55" s="5" t="s">
        <v>458</v>
      </c>
      <c r="C55" s="5">
        <v>11</v>
      </c>
      <c r="D55" s="5" t="str">
        <f>VLOOKUP(C55,'03_티어곡선'!$A$5:$F$104,6,FALSE)</f>
        <v>Bio</v>
      </c>
      <c r="E55" s="5">
        <v>1</v>
      </c>
      <c r="F55" s="7">
        <f>VLOOKUP(C55,'03_티어곡선'!$A$5:$F$104,3,FALSE)</f>
        <v>26052</v>
      </c>
      <c r="G55" s="7">
        <f>F55*'01_기준값'!$B$11*CHOOSE(E55,'01_기준값'!$B$12,'01_기준값'!$B$13,'01_기준값'!$B$14,'01_기준값'!$B$15,'01_기준값'!$B$16)</f>
        <v>156312</v>
      </c>
      <c r="H55" s="7">
        <f>VLOOKUP(C55,'03_티어곡선'!$A$5:$F$104,5,FALSE)*IF(E55=5,'01_기준값'!$B$27,'01_기준값'!$B$26)</f>
        <v>117420</v>
      </c>
      <c r="I55" s="11">
        <f>'01_기준값'!$B$25*(C55-1+E55/5)</f>
        <v>5.0999999999999997E-2</v>
      </c>
    </row>
    <row r="56" spans="1:9">
      <c r="A56" s="6">
        <v>7052</v>
      </c>
      <c r="B56" s="6" t="s">
        <v>458</v>
      </c>
      <c r="C56" s="6">
        <v>11</v>
      </c>
      <c r="D56" s="6" t="str">
        <f>VLOOKUP(C56,'03_티어곡선'!$A$5:$F$104,6,FALSE)</f>
        <v>Bio</v>
      </c>
      <c r="E56" s="6">
        <v>2</v>
      </c>
      <c r="F56" s="8">
        <f>VLOOKUP(C56,'03_티어곡선'!$A$5:$F$104,3,FALSE)</f>
        <v>26052</v>
      </c>
      <c r="G56" s="8">
        <f>F56*'01_기준값'!$B$11*CHOOSE(E56,'01_기준값'!$B$12,'01_기준값'!$B$13,'01_기준값'!$B$14,'01_기준값'!$B$15,'01_기준값'!$B$16)</f>
        <v>234468</v>
      </c>
      <c r="H56" s="8">
        <f>VLOOKUP(C56,'03_티어곡선'!$A$5:$F$104,5,FALSE)*IF(E56=5,'01_기준값'!$B$27,'01_기준값'!$B$26)</f>
        <v>117420</v>
      </c>
      <c r="I56" s="12">
        <f>'01_기준값'!$B$25*(C56-1+E56/5)</f>
        <v>5.2000000000000005E-2</v>
      </c>
    </row>
    <row r="57" spans="1:9">
      <c r="A57" s="5">
        <v>7053</v>
      </c>
      <c r="B57" s="5" t="s">
        <v>458</v>
      </c>
      <c r="C57" s="5">
        <v>11</v>
      </c>
      <c r="D57" s="5" t="str">
        <f>VLOOKUP(C57,'03_티어곡선'!$A$5:$F$104,6,FALSE)</f>
        <v>Bio</v>
      </c>
      <c r="E57" s="5">
        <v>3</v>
      </c>
      <c r="F57" s="7">
        <f>VLOOKUP(C57,'03_티어곡선'!$A$5:$F$104,3,FALSE)</f>
        <v>26052</v>
      </c>
      <c r="G57" s="7">
        <f>F57*'01_기준값'!$B$11*CHOOSE(E57,'01_기준값'!$B$12,'01_기준값'!$B$13,'01_기준값'!$B$14,'01_기준값'!$B$15,'01_기준값'!$B$16)</f>
        <v>312624</v>
      </c>
      <c r="H57" s="7">
        <f>VLOOKUP(C57,'03_티어곡선'!$A$5:$F$104,5,FALSE)*IF(E57=5,'01_기준값'!$B$27,'01_기준값'!$B$26)</f>
        <v>117420</v>
      </c>
      <c r="I57" s="11">
        <f>'01_기준값'!$B$25*(C57-1+E57/5)</f>
        <v>5.2999999999999999E-2</v>
      </c>
    </row>
    <row r="58" spans="1:9">
      <c r="A58" s="6">
        <v>7054</v>
      </c>
      <c r="B58" s="6" t="s">
        <v>458</v>
      </c>
      <c r="C58" s="6">
        <v>11</v>
      </c>
      <c r="D58" s="6" t="str">
        <f>VLOOKUP(C58,'03_티어곡선'!$A$5:$F$104,6,FALSE)</f>
        <v>Bio</v>
      </c>
      <c r="E58" s="6">
        <v>4</v>
      </c>
      <c r="F58" s="8">
        <f>VLOOKUP(C58,'03_티어곡선'!$A$5:$F$104,3,FALSE)</f>
        <v>26052</v>
      </c>
      <c r="G58" s="8">
        <f>F58*'01_기준값'!$B$11*CHOOSE(E58,'01_기준값'!$B$12,'01_기준값'!$B$13,'01_기준값'!$B$14,'01_기준값'!$B$15,'01_기준값'!$B$16)</f>
        <v>416832</v>
      </c>
      <c r="H58" s="8">
        <f>VLOOKUP(C58,'03_티어곡선'!$A$5:$F$104,5,FALSE)*IF(E58=5,'01_기준값'!$B$27,'01_기준값'!$B$26)</f>
        <v>117420</v>
      </c>
      <c r="I58" s="12">
        <f>'01_기준값'!$B$25*(C58-1+E58/5)</f>
        <v>5.4000000000000006E-2</v>
      </c>
    </row>
    <row r="59" spans="1:9">
      <c r="A59" s="5">
        <v>7055</v>
      </c>
      <c r="B59" s="5" t="s">
        <v>458</v>
      </c>
      <c r="C59" s="5">
        <v>11</v>
      </c>
      <c r="D59" s="5" t="str">
        <f>VLOOKUP(C59,'03_티어곡선'!$A$5:$F$104,6,FALSE)</f>
        <v>Bio</v>
      </c>
      <c r="E59" s="5">
        <v>5</v>
      </c>
      <c r="F59" s="7">
        <f>VLOOKUP(C59,'03_티어곡선'!$A$5:$F$104,3,FALSE)</f>
        <v>26052</v>
      </c>
      <c r="G59" s="7">
        <f>F59*'01_기준값'!$B$11*CHOOSE(E59,'01_기준값'!$B$12,'01_기준값'!$B$13,'01_기준값'!$B$14,'01_기준값'!$B$15,'01_기준값'!$B$16)</f>
        <v>521040</v>
      </c>
      <c r="H59" s="7">
        <f>VLOOKUP(C59,'03_티어곡선'!$A$5:$F$104,5,FALSE)*IF(E59=5,'01_기준값'!$B$27,'01_기준값'!$B$26)</f>
        <v>704520</v>
      </c>
      <c r="I59" s="11">
        <f>'01_기준값'!$B$25*(C59-1+E59/5)</f>
        <v>5.5E-2</v>
      </c>
    </row>
    <row r="60" spans="1:9">
      <c r="A60" s="6">
        <v>7056</v>
      </c>
      <c r="B60" s="6" t="s">
        <v>459</v>
      </c>
      <c r="C60" s="6">
        <v>12</v>
      </c>
      <c r="D60" s="6" t="str">
        <f>VLOOKUP(C60,'03_티어곡선'!$A$5:$F$104,6,FALSE)</f>
        <v>Bio</v>
      </c>
      <c r="E60" s="6">
        <v>1</v>
      </c>
      <c r="F60" s="8">
        <f>VLOOKUP(C60,'03_티어곡선'!$A$5:$F$104,3,FALSE)</f>
        <v>39834</v>
      </c>
      <c r="G60" s="8">
        <f>F60*'01_기준값'!$B$11*CHOOSE(E60,'01_기준값'!$B$12,'01_기준값'!$B$13,'01_기준값'!$B$14,'01_기준값'!$B$15,'01_기준값'!$B$16)</f>
        <v>239004</v>
      </c>
      <c r="H60" s="8">
        <f>VLOOKUP(C60,'03_티어곡선'!$A$5:$F$104,5,FALSE)*IF(E60=5,'01_기준값'!$B$27,'01_기준값'!$B$26)</f>
        <v>183980</v>
      </c>
      <c r="I60" s="12">
        <f>'01_기준값'!$B$25*(C60-1+E60/5)</f>
        <v>5.5999999999999994E-2</v>
      </c>
    </row>
    <row r="61" spans="1:9">
      <c r="A61" s="5">
        <v>7057</v>
      </c>
      <c r="B61" s="5" t="s">
        <v>459</v>
      </c>
      <c r="C61" s="5">
        <v>12</v>
      </c>
      <c r="D61" s="5" t="str">
        <f>VLOOKUP(C61,'03_티어곡선'!$A$5:$F$104,6,FALSE)</f>
        <v>Bio</v>
      </c>
      <c r="E61" s="5">
        <v>2</v>
      </c>
      <c r="F61" s="7">
        <f>VLOOKUP(C61,'03_티어곡선'!$A$5:$F$104,3,FALSE)</f>
        <v>39834</v>
      </c>
      <c r="G61" s="7">
        <f>F61*'01_기준값'!$B$11*CHOOSE(E61,'01_기준값'!$B$12,'01_기준값'!$B$13,'01_기준값'!$B$14,'01_기준값'!$B$15,'01_기준값'!$B$16)</f>
        <v>358506</v>
      </c>
      <c r="H61" s="7">
        <f>VLOOKUP(C61,'03_티어곡선'!$A$5:$F$104,5,FALSE)*IF(E61=5,'01_기준값'!$B$27,'01_기준값'!$B$26)</f>
        <v>183980</v>
      </c>
      <c r="I61" s="11">
        <f>'01_기준값'!$B$25*(C61-1+E61/5)</f>
        <v>5.7000000000000002E-2</v>
      </c>
    </row>
    <row r="62" spans="1:9">
      <c r="A62" s="6">
        <v>7058</v>
      </c>
      <c r="B62" s="6" t="s">
        <v>459</v>
      </c>
      <c r="C62" s="6">
        <v>12</v>
      </c>
      <c r="D62" s="6" t="str">
        <f>VLOOKUP(C62,'03_티어곡선'!$A$5:$F$104,6,FALSE)</f>
        <v>Bio</v>
      </c>
      <c r="E62" s="6">
        <v>3</v>
      </c>
      <c r="F62" s="8">
        <f>VLOOKUP(C62,'03_티어곡선'!$A$5:$F$104,3,FALSE)</f>
        <v>39834</v>
      </c>
      <c r="G62" s="8">
        <f>F62*'01_기준값'!$B$11*CHOOSE(E62,'01_기준값'!$B$12,'01_기준값'!$B$13,'01_기준값'!$B$14,'01_기준값'!$B$15,'01_기준값'!$B$16)</f>
        <v>478008</v>
      </c>
      <c r="H62" s="8">
        <f>VLOOKUP(C62,'03_티어곡선'!$A$5:$F$104,5,FALSE)*IF(E62=5,'01_기준값'!$B$27,'01_기준값'!$B$26)</f>
        <v>183980</v>
      </c>
      <c r="I62" s="12">
        <f>'01_기준값'!$B$25*(C62-1+E62/5)</f>
        <v>5.7999999999999996E-2</v>
      </c>
    </row>
    <row r="63" spans="1:9">
      <c r="A63" s="5">
        <v>7059</v>
      </c>
      <c r="B63" s="5" t="s">
        <v>459</v>
      </c>
      <c r="C63" s="5">
        <v>12</v>
      </c>
      <c r="D63" s="5" t="str">
        <f>VLOOKUP(C63,'03_티어곡선'!$A$5:$F$104,6,FALSE)</f>
        <v>Bio</v>
      </c>
      <c r="E63" s="5">
        <v>4</v>
      </c>
      <c r="F63" s="7">
        <f>VLOOKUP(C63,'03_티어곡선'!$A$5:$F$104,3,FALSE)</f>
        <v>39834</v>
      </c>
      <c r="G63" s="7">
        <f>F63*'01_기준값'!$B$11*CHOOSE(E63,'01_기준값'!$B$12,'01_기준값'!$B$13,'01_기준값'!$B$14,'01_기준값'!$B$15,'01_기준값'!$B$16)</f>
        <v>637344</v>
      </c>
      <c r="H63" s="7">
        <f>VLOOKUP(C63,'03_티어곡선'!$A$5:$F$104,5,FALSE)*IF(E63=5,'01_기준값'!$B$27,'01_기준값'!$B$26)</f>
        <v>183980</v>
      </c>
      <c r="I63" s="11">
        <f>'01_기준값'!$B$25*(C63-1+E63/5)</f>
        <v>5.9000000000000004E-2</v>
      </c>
    </row>
    <row r="64" spans="1:9">
      <c r="A64" s="6">
        <v>7060</v>
      </c>
      <c r="B64" s="6" t="s">
        <v>459</v>
      </c>
      <c r="C64" s="6">
        <v>12</v>
      </c>
      <c r="D64" s="6" t="str">
        <f>VLOOKUP(C64,'03_티어곡선'!$A$5:$F$104,6,FALSE)</f>
        <v>Bio</v>
      </c>
      <c r="E64" s="6">
        <v>5</v>
      </c>
      <c r="F64" s="8">
        <f>VLOOKUP(C64,'03_티어곡선'!$A$5:$F$104,3,FALSE)</f>
        <v>39834</v>
      </c>
      <c r="G64" s="8">
        <f>F64*'01_기준값'!$B$11*CHOOSE(E64,'01_기준값'!$B$12,'01_기준값'!$B$13,'01_기준값'!$B$14,'01_기준값'!$B$15,'01_기준값'!$B$16)</f>
        <v>796680</v>
      </c>
      <c r="H64" s="8">
        <f>VLOOKUP(C64,'03_티어곡선'!$A$5:$F$104,5,FALSE)*IF(E64=5,'01_기준값'!$B$27,'01_기준값'!$B$26)</f>
        <v>1103880</v>
      </c>
      <c r="I64" s="12">
        <f>'01_기준값'!$B$25*(C64-1+E64/5)</f>
        <v>0.06</v>
      </c>
    </row>
    <row r="65" spans="1:9">
      <c r="A65" s="5">
        <v>7061</v>
      </c>
      <c r="B65" s="5" t="s">
        <v>460</v>
      </c>
      <c r="C65" s="5">
        <v>13</v>
      </c>
      <c r="D65" s="5" t="str">
        <f>VLOOKUP(C65,'03_티어곡선'!$A$5:$F$104,6,FALSE)</f>
        <v>Bio</v>
      </c>
      <c r="E65" s="5">
        <v>1</v>
      </c>
      <c r="F65" s="7">
        <f>VLOOKUP(C65,'03_티어곡선'!$A$5:$F$104,3,FALSE)</f>
        <v>60907</v>
      </c>
      <c r="G65" s="7">
        <f>F65*'01_기준값'!$B$11*CHOOSE(E65,'01_기준값'!$B$12,'01_기준값'!$B$13,'01_기준값'!$B$14,'01_기준값'!$B$15,'01_기준값'!$B$16)</f>
        <v>365442</v>
      </c>
      <c r="H65" s="7">
        <f>VLOOKUP(C65,'03_티어곡선'!$A$5:$F$104,5,FALSE)*IF(E65=5,'01_기준값'!$B$27,'01_기준값'!$B$26)</f>
        <v>288300</v>
      </c>
      <c r="I65" s="11">
        <f>'01_기준값'!$B$25*(C65-1+E65/5)</f>
        <v>6.0999999999999999E-2</v>
      </c>
    </row>
    <row r="66" spans="1:9">
      <c r="A66" s="6">
        <v>7062</v>
      </c>
      <c r="B66" s="6" t="s">
        <v>460</v>
      </c>
      <c r="C66" s="6">
        <v>13</v>
      </c>
      <c r="D66" s="6" t="str">
        <f>VLOOKUP(C66,'03_티어곡선'!$A$5:$F$104,6,FALSE)</f>
        <v>Bio</v>
      </c>
      <c r="E66" s="6">
        <v>2</v>
      </c>
      <c r="F66" s="8">
        <f>VLOOKUP(C66,'03_티어곡선'!$A$5:$F$104,3,FALSE)</f>
        <v>60907</v>
      </c>
      <c r="G66" s="8">
        <f>F66*'01_기준값'!$B$11*CHOOSE(E66,'01_기준값'!$B$12,'01_기준값'!$B$13,'01_기준값'!$B$14,'01_기준값'!$B$15,'01_기준값'!$B$16)</f>
        <v>548163</v>
      </c>
      <c r="H66" s="8">
        <f>VLOOKUP(C66,'03_티어곡선'!$A$5:$F$104,5,FALSE)*IF(E66=5,'01_기준값'!$B$27,'01_기준값'!$B$26)</f>
        <v>288300</v>
      </c>
      <c r="I66" s="12">
        <f>'01_기준값'!$B$25*(C66-1+E66/5)</f>
        <v>6.2000000000000006E-2</v>
      </c>
    </row>
    <row r="67" spans="1:9">
      <c r="A67" s="5">
        <v>7063</v>
      </c>
      <c r="B67" s="5" t="s">
        <v>460</v>
      </c>
      <c r="C67" s="5">
        <v>13</v>
      </c>
      <c r="D67" s="5" t="str">
        <f>VLOOKUP(C67,'03_티어곡선'!$A$5:$F$104,6,FALSE)</f>
        <v>Bio</v>
      </c>
      <c r="E67" s="5">
        <v>3</v>
      </c>
      <c r="F67" s="7">
        <f>VLOOKUP(C67,'03_티어곡선'!$A$5:$F$104,3,FALSE)</f>
        <v>60907</v>
      </c>
      <c r="G67" s="7">
        <f>F67*'01_기준값'!$B$11*CHOOSE(E67,'01_기준값'!$B$12,'01_기준값'!$B$13,'01_기준값'!$B$14,'01_기준값'!$B$15,'01_기준값'!$B$16)</f>
        <v>730884</v>
      </c>
      <c r="H67" s="7">
        <f>VLOOKUP(C67,'03_티어곡선'!$A$5:$F$104,5,FALSE)*IF(E67=5,'01_기준값'!$B$27,'01_기준값'!$B$26)</f>
        <v>288300</v>
      </c>
      <c r="I67" s="11">
        <f>'01_기준값'!$B$25*(C67-1+E67/5)</f>
        <v>6.3E-2</v>
      </c>
    </row>
    <row r="68" spans="1:9">
      <c r="A68" s="6">
        <v>7064</v>
      </c>
      <c r="B68" s="6" t="s">
        <v>460</v>
      </c>
      <c r="C68" s="6">
        <v>13</v>
      </c>
      <c r="D68" s="6" t="str">
        <f>VLOOKUP(C68,'03_티어곡선'!$A$5:$F$104,6,FALSE)</f>
        <v>Bio</v>
      </c>
      <c r="E68" s="6">
        <v>4</v>
      </c>
      <c r="F68" s="8">
        <f>VLOOKUP(C68,'03_티어곡선'!$A$5:$F$104,3,FALSE)</f>
        <v>60907</v>
      </c>
      <c r="G68" s="8">
        <f>F68*'01_기준값'!$B$11*CHOOSE(E68,'01_기준값'!$B$12,'01_기준값'!$B$13,'01_기준값'!$B$14,'01_기준값'!$B$15,'01_기준값'!$B$16)</f>
        <v>974512</v>
      </c>
      <c r="H68" s="8">
        <f>VLOOKUP(C68,'03_티어곡선'!$A$5:$F$104,5,FALSE)*IF(E68=5,'01_기준값'!$B$27,'01_기준값'!$B$26)</f>
        <v>288300</v>
      </c>
      <c r="I68" s="12">
        <f>'01_기준값'!$B$25*(C68-1+E68/5)</f>
        <v>6.4000000000000001E-2</v>
      </c>
    </row>
    <row r="69" spans="1:9">
      <c r="A69" s="5">
        <v>7065</v>
      </c>
      <c r="B69" s="5" t="s">
        <v>460</v>
      </c>
      <c r="C69" s="5">
        <v>13</v>
      </c>
      <c r="D69" s="5" t="str">
        <f>VLOOKUP(C69,'03_티어곡선'!$A$5:$F$104,6,FALSE)</f>
        <v>Bio</v>
      </c>
      <c r="E69" s="5">
        <v>5</v>
      </c>
      <c r="F69" s="7">
        <f>VLOOKUP(C69,'03_티어곡선'!$A$5:$F$104,3,FALSE)</f>
        <v>60907</v>
      </c>
      <c r="G69" s="7">
        <f>F69*'01_기준값'!$B$11*CHOOSE(E69,'01_기준값'!$B$12,'01_기준값'!$B$13,'01_기준값'!$B$14,'01_기준값'!$B$15,'01_기준값'!$B$16)</f>
        <v>1218140</v>
      </c>
      <c r="H69" s="7">
        <f>VLOOKUP(C69,'03_티어곡선'!$A$5:$F$104,5,FALSE)*IF(E69=5,'01_기준값'!$B$27,'01_기준값'!$B$26)</f>
        <v>1729800</v>
      </c>
      <c r="I69" s="11">
        <f>'01_기준값'!$B$25*(C69-1+E69/5)</f>
        <v>6.5000000000000002E-2</v>
      </c>
    </row>
    <row r="70" spans="1:9">
      <c r="A70" s="6">
        <v>7066</v>
      </c>
      <c r="B70" s="6" t="s">
        <v>461</v>
      </c>
      <c r="C70" s="6">
        <v>14</v>
      </c>
      <c r="D70" s="6" t="str">
        <f>VLOOKUP(C70,'03_티어곡선'!$A$5:$F$104,6,FALSE)</f>
        <v>Bio</v>
      </c>
      <c r="E70" s="6">
        <v>1</v>
      </c>
      <c r="F70" s="8">
        <f>VLOOKUP(C70,'03_티어곡선'!$A$5:$F$104,3,FALSE)</f>
        <v>76336</v>
      </c>
      <c r="G70" s="8">
        <f>F70*'01_기준값'!$B$11*CHOOSE(E70,'01_기준값'!$B$12,'01_기준값'!$B$13,'01_기준값'!$B$14,'01_기준값'!$B$15,'01_기준값'!$B$16)</f>
        <v>458016</v>
      </c>
      <c r="H70" s="8">
        <f>VLOOKUP(C70,'03_티어곡선'!$A$5:$F$104,5,FALSE)*IF(E70=5,'01_기준값'!$B$27,'01_기준값'!$B$26)</f>
        <v>345960</v>
      </c>
      <c r="I70" s="12">
        <f>'01_기준값'!$B$25*(C70-1+E70/5)</f>
        <v>6.6000000000000003E-2</v>
      </c>
    </row>
    <row r="71" spans="1:9">
      <c r="A71" s="5">
        <v>7067</v>
      </c>
      <c r="B71" s="5" t="s">
        <v>461</v>
      </c>
      <c r="C71" s="5">
        <v>14</v>
      </c>
      <c r="D71" s="5" t="str">
        <f>VLOOKUP(C71,'03_티어곡선'!$A$5:$F$104,6,FALSE)</f>
        <v>Bio</v>
      </c>
      <c r="E71" s="5">
        <v>2</v>
      </c>
      <c r="F71" s="7">
        <f>VLOOKUP(C71,'03_티어곡선'!$A$5:$F$104,3,FALSE)</f>
        <v>76336</v>
      </c>
      <c r="G71" s="7">
        <f>F71*'01_기준값'!$B$11*CHOOSE(E71,'01_기준값'!$B$12,'01_기준값'!$B$13,'01_기준값'!$B$14,'01_기준값'!$B$15,'01_기준값'!$B$16)</f>
        <v>687024</v>
      </c>
      <c r="H71" s="7">
        <f>VLOOKUP(C71,'03_티어곡선'!$A$5:$F$104,5,FALSE)*IF(E71=5,'01_기준값'!$B$27,'01_기준값'!$B$26)</f>
        <v>345960</v>
      </c>
      <c r="I71" s="11">
        <f>'01_기준값'!$B$25*(C71-1+E71/5)</f>
        <v>6.7000000000000004E-2</v>
      </c>
    </row>
    <row r="72" spans="1:9">
      <c r="A72" s="6">
        <v>7068</v>
      </c>
      <c r="B72" s="6" t="s">
        <v>461</v>
      </c>
      <c r="C72" s="6">
        <v>14</v>
      </c>
      <c r="D72" s="6" t="str">
        <f>VLOOKUP(C72,'03_티어곡선'!$A$5:$F$104,6,FALSE)</f>
        <v>Bio</v>
      </c>
      <c r="E72" s="6">
        <v>3</v>
      </c>
      <c r="F72" s="8">
        <f>VLOOKUP(C72,'03_티어곡선'!$A$5:$F$104,3,FALSE)</f>
        <v>76336</v>
      </c>
      <c r="G72" s="8">
        <f>F72*'01_기준값'!$B$11*CHOOSE(E72,'01_기준값'!$B$12,'01_기준값'!$B$13,'01_기준값'!$B$14,'01_기준값'!$B$15,'01_기준값'!$B$16)</f>
        <v>916032</v>
      </c>
      <c r="H72" s="8">
        <f>VLOOKUP(C72,'03_티어곡선'!$A$5:$F$104,5,FALSE)*IF(E72=5,'01_기준값'!$B$27,'01_기준값'!$B$26)</f>
        <v>345960</v>
      </c>
      <c r="I72" s="12">
        <f>'01_기준값'!$B$25*(C72-1+E72/5)</f>
        <v>6.8000000000000005E-2</v>
      </c>
    </row>
    <row r="73" spans="1:9">
      <c r="A73" s="5">
        <v>7069</v>
      </c>
      <c r="B73" s="5" t="s">
        <v>461</v>
      </c>
      <c r="C73" s="5">
        <v>14</v>
      </c>
      <c r="D73" s="5" t="str">
        <f>VLOOKUP(C73,'03_티어곡선'!$A$5:$F$104,6,FALSE)</f>
        <v>Bio</v>
      </c>
      <c r="E73" s="5">
        <v>4</v>
      </c>
      <c r="F73" s="7">
        <f>VLOOKUP(C73,'03_티어곡선'!$A$5:$F$104,3,FALSE)</f>
        <v>76336</v>
      </c>
      <c r="G73" s="7">
        <f>F73*'01_기준값'!$B$11*CHOOSE(E73,'01_기준값'!$B$12,'01_기준값'!$B$13,'01_기준값'!$B$14,'01_기준값'!$B$15,'01_기준값'!$B$16)</f>
        <v>1221376</v>
      </c>
      <c r="H73" s="7">
        <f>VLOOKUP(C73,'03_티어곡선'!$A$5:$F$104,5,FALSE)*IF(E73=5,'01_기준값'!$B$27,'01_기준값'!$B$26)</f>
        <v>345960</v>
      </c>
      <c r="I73" s="11">
        <f>'01_기준값'!$B$25*(C73-1+E73/5)</f>
        <v>6.9000000000000006E-2</v>
      </c>
    </row>
    <row r="74" spans="1:9">
      <c r="A74" s="6">
        <v>7070</v>
      </c>
      <c r="B74" s="6" t="s">
        <v>461</v>
      </c>
      <c r="C74" s="6">
        <v>14</v>
      </c>
      <c r="D74" s="6" t="str">
        <f>VLOOKUP(C74,'03_티어곡선'!$A$5:$F$104,6,FALSE)</f>
        <v>Bio</v>
      </c>
      <c r="E74" s="6">
        <v>5</v>
      </c>
      <c r="F74" s="8">
        <f>VLOOKUP(C74,'03_티어곡선'!$A$5:$F$104,3,FALSE)</f>
        <v>76336</v>
      </c>
      <c r="G74" s="8">
        <f>F74*'01_기준값'!$B$11*CHOOSE(E74,'01_기준값'!$B$12,'01_기준값'!$B$13,'01_기준값'!$B$14,'01_기준값'!$B$15,'01_기준값'!$B$16)</f>
        <v>1526720</v>
      </c>
      <c r="H74" s="8">
        <f>VLOOKUP(C74,'03_티어곡선'!$A$5:$F$104,5,FALSE)*IF(E74=5,'01_기준값'!$B$27,'01_기준값'!$B$26)</f>
        <v>2075760</v>
      </c>
      <c r="I74" s="12">
        <f>'01_기준값'!$B$25*(C74-1+E74/5)</f>
        <v>7.0000000000000007E-2</v>
      </c>
    </row>
    <row r="75" spans="1:9">
      <c r="A75" s="5">
        <v>7071</v>
      </c>
      <c r="B75" s="5" t="s">
        <v>462</v>
      </c>
      <c r="C75" s="5">
        <v>15</v>
      </c>
      <c r="D75" s="5" t="str">
        <f>VLOOKUP(C75,'03_티어곡선'!$A$5:$F$104,6,FALSE)</f>
        <v>Bio</v>
      </c>
      <c r="E75" s="5">
        <v>1</v>
      </c>
      <c r="F75" s="7">
        <f>VLOOKUP(C75,'03_티어곡선'!$A$5:$F$104,3,FALSE)</f>
        <v>95672</v>
      </c>
      <c r="G75" s="7">
        <f>F75*'01_기준값'!$B$11*CHOOSE(E75,'01_기준값'!$B$12,'01_기준값'!$B$13,'01_기준값'!$B$14,'01_기준값'!$B$15,'01_기준값'!$B$16)</f>
        <v>574032</v>
      </c>
      <c r="H75" s="7">
        <f>VLOOKUP(C75,'03_티어곡선'!$A$5:$F$104,5,FALSE)*IF(E75=5,'01_기준값'!$B$27,'01_기준값'!$B$26)</f>
        <v>415160</v>
      </c>
      <c r="I75" s="11">
        <f>'01_기준값'!$B$25*(C75-1+E75/5)</f>
        <v>7.0999999999999994E-2</v>
      </c>
    </row>
    <row r="76" spans="1:9">
      <c r="A76" s="6">
        <v>7072</v>
      </c>
      <c r="B76" s="6" t="s">
        <v>462</v>
      </c>
      <c r="C76" s="6">
        <v>15</v>
      </c>
      <c r="D76" s="6" t="str">
        <f>VLOOKUP(C76,'03_티어곡선'!$A$5:$F$104,6,FALSE)</f>
        <v>Bio</v>
      </c>
      <c r="E76" s="6">
        <v>2</v>
      </c>
      <c r="F76" s="8">
        <f>VLOOKUP(C76,'03_티어곡선'!$A$5:$F$104,3,FALSE)</f>
        <v>95672</v>
      </c>
      <c r="G76" s="8">
        <f>F76*'01_기준값'!$B$11*CHOOSE(E76,'01_기준값'!$B$12,'01_기준값'!$B$13,'01_기준값'!$B$14,'01_기준값'!$B$15,'01_기준값'!$B$16)</f>
        <v>861048</v>
      </c>
      <c r="H76" s="8">
        <f>VLOOKUP(C76,'03_티어곡선'!$A$5:$F$104,5,FALSE)*IF(E76=5,'01_기준값'!$B$27,'01_기준값'!$B$26)</f>
        <v>415160</v>
      </c>
      <c r="I76" s="12">
        <f>'01_기준값'!$B$25*(C76-1+E76/5)</f>
        <v>7.2000000000000008E-2</v>
      </c>
    </row>
    <row r="77" spans="1:9">
      <c r="A77" s="5">
        <v>7073</v>
      </c>
      <c r="B77" s="5" t="s">
        <v>462</v>
      </c>
      <c r="C77" s="5">
        <v>15</v>
      </c>
      <c r="D77" s="5" t="str">
        <f>VLOOKUP(C77,'03_티어곡선'!$A$5:$F$104,6,FALSE)</f>
        <v>Bio</v>
      </c>
      <c r="E77" s="5">
        <v>3</v>
      </c>
      <c r="F77" s="7">
        <f>VLOOKUP(C77,'03_티어곡선'!$A$5:$F$104,3,FALSE)</f>
        <v>95672</v>
      </c>
      <c r="G77" s="7">
        <f>F77*'01_기준값'!$B$11*CHOOSE(E77,'01_기준값'!$B$12,'01_기준값'!$B$13,'01_기준값'!$B$14,'01_기준값'!$B$15,'01_기준값'!$B$16)</f>
        <v>1148064</v>
      </c>
      <c r="H77" s="7">
        <f>VLOOKUP(C77,'03_티어곡선'!$A$5:$F$104,5,FALSE)*IF(E77=5,'01_기준값'!$B$27,'01_기준값'!$B$26)</f>
        <v>415160</v>
      </c>
      <c r="I77" s="11">
        <f>'01_기준값'!$B$25*(C77-1+E77/5)</f>
        <v>7.2999999999999995E-2</v>
      </c>
    </row>
    <row r="78" spans="1:9">
      <c r="A78" s="6">
        <v>7074</v>
      </c>
      <c r="B78" s="6" t="s">
        <v>462</v>
      </c>
      <c r="C78" s="6">
        <v>15</v>
      </c>
      <c r="D78" s="6" t="str">
        <f>VLOOKUP(C78,'03_티어곡선'!$A$5:$F$104,6,FALSE)</f>
        <v>Bio</v>
      </c>
      <c r="E78" s="6">
        <v>4</v>
      </c>
      <c r="F78" s="8">
        <f>VLOOKUP(C78,'03_티어곡선'!$A$5:$F$104,3,FALSE)</f>
        <v>95672</v>
      </c>
      <c r="G78" s="8">
        <f>F78*'01_기준값'!$B$11*CHOOSE(E78,'01_기준값'!$B$12,'01_기준값'!$B$13,'01_기준값'!$B$14,'01_기준값'!$B$15,'01_기준값'!$B$16)</f>
        <v>1530752</v>
      </c>
      <c r="H78" s="8">
        <f>VLOOKUP(C78,'03_티어곡선'!$A$5:$F$104,5,FALSE)*IF(E78=5,'01_기준값'!$B$27,'01_기준값'!$B$26)</f>
        <v>415160</v>
      </c>
      <c r="I78" s="12">
        <f>'01_기준값'!$B$25*(C78-1+E78/5)</f>
        <v>7.400000000000001E-2</v>
      </c>
    </row>
    <row r="79" spans="1:9">
      <c r="A79" s="5">
        <v>7075</v>
      </c>
      <c r="B79" s="5" t="s">
        <v>462</v>
      </c>
      <c r="C79" s="5">
        <v>15</v>
      </c>
      <c r="D79" s="5" t="str">
        <f>VLOOKUP(C79,'03_티어곡선'!$A$5:$F$104,6,FALSE)</f>
        <v>Bio</v>
      </c>
      <c r="E79" s="5">
        <v>5</v>
      </c>
      <c r="F79" s="7">
        <f>VLOOKUP(C79,'03_티어곡선'!$A$5:$F$104,3,FALSE)</f>
        <v>95672</v>
      </c>
      <c r="G79" s="7">
        <f>F79*'01_기준값'!$B$11*CHOOSE(E79,'01_기준값'!$B$12,'01_기준값'!$B$13,'01_기준값'!$B$14,'01_기준값'!$B$15,'01_기준값'!$B$16)</f>
        <v>1913440</v>
      </c>
      <c r="H79" s="7">
        <f>VLOOKUP(C79,'03_티어곡선'!$A$5:$F$104,5,FALSE)*IF(E79=5,'01_기준값'!$B$27,'01_기준값'!$B$26)</f>
        <v>2490960</v>
      </c>
      <c r="I79" s="11">
        <f>'01_기준값'!$B$25*(C79-1+E79/5)</f>
        <v>7.4999999999999997E-2</v>
      </c>
    </row>
    <row r="80" spans="1:9">
      <c r="A80" s="6">
        <v>7076</v>
      </c>
      <c r="B80" s="6" t="s">
        <v>463</v>
      </c>
      <c r="C80" s="6">
        <v>16</v>
      </c>
      <c r="D80" s="6" t="str">
        <f>VLOOKUP(C80,'03_티어곡선'!$A$5:$F$104,6,FALSE)</f>
        <v>Bio</v>
      </c>
      <c r="E80" s="6">
        <v>1</v>
      </c>
      <c r="F80" s="8">
        <f>VLOOKUP(C80,'03_티어곡선'!$A$5:$F$104,3,FALSE)</f>
        <v>119907</v>
      </c>
      <c r="G80" s="8">
        <f>F80*'01_기준값'!$B$11*CHOOSE(E80,'01_기준값'!$B$12,'01_기준값'!$B$13,'01_기준값'!$B$14,'01_기준값'!$B$15,'01_기준값'!$B$16)</f>
        <v>719442</v>
      </c>
      <c r="H80" s="8">
        <f>VLOOKUP(C80,'03_티어곡선'!$A$5:$F$104,5,FALSE)*IF(E80=5,'01_기준값'!$B$27,'01_기준값'!$B$26)</f>
        <v>498220</v>
      </c>
      <c r="I80" s="12">
        <f>'01_기준값'!$B$25*(C80-1+E80/5)</f>
        <v>7.5999999999999998E-2</v>
      </c>
    </row>
    <row r="81" spans="1:9">
      <c r="A81" s="5">
        <v>7077</v>
      </c>
      <c r="B81" s="5" t="s">
        <v>463</v>
      </c>
      <c r="C81" s="5">
        <v>16</v>
      </c>
      <c r="D81" s="5" t="str">
        <f>VLOOKUP(C81,'03_티어곡선'!$A$5:$F$104,6,FALSE)</f>
        <v>Bio</v>
      </c>
      <c r="E81" s="5">
        <v>2</v>
      </c>
      <c r="F81" s="7">
        <f>VLOOKUP(C81,'03_티어곡선'!$A$5:$F$104,3,FALSE)</f>
        <v>119907</v>
      </c>
      <c r="G81" s="7">
        <f>F81*'01_기준값'!$B$11*CHOOSE(E81,'01_기준값'!$B$12,'01_기준값'!$B$13,'01_기준값'!$B$14,'01_기준값'!$B$15,'01_기준값'!$B$16)</f>
        <v>1079163</v>
      </c>
      <c r="H81" s="7">
        <f>VLOOKUP(C81,'03_티어곡선'!$A$5:$F$104,5,FALSE)*IF(E81=5,'01_기준값'!$B$27,'01_기준값'!$B$26)</f>
        <v>498220</v>
      </c>
      <c r="I81" s="11">
        <f>'01_기준값'!$B$25*(C81-1+E81/5)</f>
        <v>7.6999999999999999E-2</v>
      </c>
    </row>
    <row r="82" spans="1:9">
      <c r="A82" s="6">
        <v>7078</v>
      </c>
      <c r="B82" s="6" t="s">
        <v>463</v>
      </c>
      <c r="C82" s="6">
        <v>16</v>
      </c>
      <c r="D82" s="6" t="str">
        <f>VLOOKUP(C82,'03_티어곡선'!$A$5:$F$104,6,FALSE)</f>
        <v>Bio</v>
      </c>
      <c r="E82" s="6">
        <v>3</v>
      </c>
      <c r="F82" s="8">
        <f>VLOOKUP(C82,'03_티어곡선'!$A$5:$F$104,3,FALSE)</f>
        <v>119907</v>
      </c>
      <c r="G82" s="8">
        <f>F82*'01_기준값'!$B$11*CHOOSE(E82,'01_기준값'!$B$12,'01_기준값'!$B$13,'01_기준값'!$B$14,'01_기준값'!$B$15,'01_기준값'!$B$16)</f>
        <v>1438884</v>
      </c>
      <c r="H82" s="8">
        <f>VLOOKUP(C82,'03_티어곡선'!$A$5:$F$104,5,FALSE)*IF(E82=5,'01_기준값'!$B$27,'01_기준값'!$B$26)</f>
        <v>498220</v>
      </c>
      <c r="I82" s="12">
        <f>'01_기준값'!$B$25*(C82-1+E82/5)</f>
        <v>7.8E-2</v>
      </c>
    </row>
    <row r="83" spans="1:9">
      <c r="A83" s="5">
        <v>7079</v>
      </c>
      <c r="B83" s="5" t="s">
        <v>463</v>
      </c>
      <c r="C83" s="5">
        <v>16</v>
      </c>
      <c r="D83" s="5" t="str">
        <f>VLOOKUP(C83,'03_티어곡선'!$A$5:$F$104,6,FALSE)</f>
        <v>Bio</v>
      </c>
      <c r="E83" s="5">
        <v>4</v>
      </c>
      <c r="F83" s="7">
        <f>VLOOKUP(C83,'03_티어곡선'!$A$5:$F$104,3,FALSE)</f>
        <v>119907</v>
      </c>
      <c r="G83" s="7">
        <f>F83*'01_기준값'!$B$11*CHOOSE(E83,'01_기준값'!$B$12,'01_기준값'!$B$13,'01_기준값'!$B$14,'01_기준값'!$B$15,'01_기준값'!$B$16)</f>
        <v>1918512</v>
      </c>
      <c r="H83" s="7">
        <f>VLOOKUP(C83,'03_티어곡선'!$A$5:$F$104,5,FALSE)*IF(E83=5,'01_기준값'!$B$27,'01_기준값'!$B$26)</f>
        <v>498220</v>
      </c>
      <c r="I83" s="11">
        <f>'01_기준값'!$B$25*(C83-1+E83/5)</f>
        <v>7.9000000000000001E-2</v>
      </c>
    </row>
    <row r="84" spans="1:9">
      <c r="A84" s="6">
        <v>7080</v>
      </c>
      <c r="B84" s="6" t="s">
        <v>463</v>
      </c>
      <c r="C84" s="6">
        <v>16</v>
      </c>
      <c r="D84" s="6" t="str">
        <f>VLOOKUP(C84,'03_티어곡선'!$A$5:$F$104,6,FALSE)</f>
        <v>Bio</v>
      </c>
      <c r="E84" s="6">
        <v>5</v>
      </c>
      <c r="F84" s="8">
        <f>VLOOKUP(C84,'03_티어곡선'!$A$5:$F$104,3,FALSE)</f>
        <v>119907</v>
      </c>
      <c r="G84" s="8">
        <f>F84*'01_기준값'!$B$11*CHOOSE(E84,'01_기준값'!$B$12,'01_기준값'!$B$13,'01_기준값'!$B$14,'01_기준값'!$B$15,'01_기준값'!$B$16)</f>
        <v>2398140</v>
      </c>
      <c r="H84" s="8">
        <f>VLOOKUP(C84,'03_티어곡선'!$A$5:$F$104,5,FALSE)*IF(E84=5,'01_기준값'!$B$27,'01_기준값'!$B$26)</f>
        <v>2989320</v>
      </c>
      <c r="I84" s="12">
        <f>'01_기준값'!$B$25*(C84-1+E84/5)</f>
        <v>0.08</v>
      </c>
    </row>
    <row r="85" spans="1:9">
      <c r="A85" s="5">
        <v>7081</v>
      </c>
      <c r="B85" s="5" t="s">
        <v>464</v>
      </c>
      <c r="C85" s="5">
        <v>17</v>
      </c>
      <c r="D85" s="5" t="str">
        <f>VLOOKUP(C85,'03_티어곡선'!$A$5:$F$104,6,FALSE)</f>
        <v>Bio</v>
      </c>
      <c r="E85" s="5">
        <v>1</v>
      </c>
      <c r="F85" s="7">
        <f>VLOOKUP(C85,'03_티어곡선'!$A$5:$F$104,3,FALSE)</f>
        <v>150280</v>
      </c>
      <c r="G85" s="7">
        <f>F85*'01_기준값'!$B$11*CHOOSE(E85,'01_기준값'!$B$12,'01_기준값'!$B$13,'01_기준값'!$B$14,'01_기준값'!$B$15,'01_기준값'!$B$16)</f>
        <v>901680</v>
      </c>
      <c r="H85" s="7">
        <f>VLOOKUP(C85,'03_티어곡선'!$A$5:$F$104,5,FALSE)*IF(E85=5,'01_기준값'!$B$27,'01_기준값'!$B$26)</f>
        <v>597880</v>
      </c>
      <c r="I85" s="11">
        <f>'01_기준값'!$B$25*(C85-1+E85/5)</f>
        <v>8.1000000000000003E-2</v>
      </c>
    </row>
    <row r="86" spans="1:9">
      <c r="A86" s="6">
        <v>7082</v>
      </c>
      <c r="B86" s="6" t="s">
        <v>464</v>
      </c>
      <c r="C86" s="6">
        <v>17</v>
      </c>
      <c r="D86" s="6" t="str">
        <f>VLOOKUP(C86,'03_티어곡선'!$A$5:$F$104,6,FALSE)</f>
        <v>Bio</v>
      </c>
      <c r="E86" s="6">
        <v>2</v>
      </c>
      <c r="F86" s="8">
        <f>VLOOKUP(C86,'03_티어곡선'!$A$5:$F$104,3,FALSE)</f>
        <v>150280</v>
      </c>
      <c r="G86" s="8">
        <f>F86*'01_기준값'!$B$11*CHOOSE(E86,'01_기준값'!$B$12,'01_기준값'!$B$13,'01_기준값'!$B$14,'01_기준값'!$B$15,'01_기준값'!$B$16)</f>
        <v>1352520</v>
      </c>
      <c r="H86" s="8">
        <f>VLOOKUP(C86,'03_티어곡선'!$A$5:$F$104,5,FALSE)*IF(E86=5,'01_기준값'!$B$27,'01_기준값'!$B$26)</f>
        <v>597880</v>
      </c>
      <c r="I86" s="12">
        <f>'01_기준값'!$B$25*(C86-1+E86/5)</f>
        <v>8.199999999999999E-2</v>
      </c>
    </row>
    <row r="87" spans="1:9">
      <c r="A87" s="5">
        <v>7083</v>
      </c>
      <c r="B87" s="5" t="s">
        <v>464</v>
      </c>
      <c r="C87" s="5">
        <v>17</v>
      </c>
      <c r="D87" s="5" t="str">
        <f>VLOOKUP(C87,'03_티어곡선'!$A$5:$F$104,6,FALSE)</f>
        <v>Bio</v>
      </c>
      <c r="E87" s="5">
        <v>3</v>
      </c>
      <c r="F87" s="7">
        <f>VLOOKUP(C87,'03_티어곡선'!$A$5:$F$104,3,FALSE)</f>
        <v>150280</v>
      </c>
      <c r="G87" s="7">
        <f>F87*'01_기준값'!$B$11*CHOOSE(E87,'01_기준값'!$B$12,'01_기준값'!$B$13,'01_기준값'!$B$14,'01_기준값'!$B$15,'01_기준값'!$B$16)</f>
        <v>1803360</v>
      </c>
      <c r="H87" s="7">
        <f>VLOOKUP(C87,'03_티어곡선'!$A$5:$F$104,5,FALSE)*IF(E87=5,'01_기준값'!$B$27,'01_기준값'!$B$26)</f>
        <v>597880</v>
      </c>
      <c r="I87" s="11">
        <f>'01_기준값'!$B$25*(C87-1+E87/5)</f>
        <v>8.3000000000000004E-2</v>
      </c>
    </row>
    <row r="88" spans="1:9">
      <c r="A88" s="6">
        <v>7084</v>
      </c>
      <c r="B88" s="6" t="s">
        <v>464</v>
      </c>
      <c r="C88" s="6">
        <v>17</v>
      </c>
      <c r="D88" s="6" t="str">
        <f>VLOOKUP(C88,'03_티어곡선'!$A$5:$F$104,6,FALSE)</f>
        <v>Bio</v>
      </c>
      <c r="E88" s="6">
        <v>4</v>
      </c>
      <c r="F88" s="8">
        <f>VLOOKUP(C88,'03_티어곡선'!$A$5:$F$104,3,FALSE)</f>
        <v>150280</v>
      </c>
      <c r="G88" s="8">
        <f>F88*'01_기준값'!$B$11*CHOOSE(E88,'01_기준값'!$B$12,'01_기준값'!$B$13,'01_기준값'!$B$14,'01_기준값'!$B$15,'01_기준값'!$B$16)</f>
        <v>2404480</v>
      </c>
      <c r="H88" s="8">
        <f>VLOOKUP(C88,'03_티어곡선'!$A$5:$F$104,5,FALSE)*IF(E88=5,'01_기준값'!$B$27,'01_기준값'!$B$26)</f>
        <v>597880</v>
      </c>
      <c r="I88" s="12">
        <f>'01_기준값'!$B$25*(C88-1+E88/5)</f>
        <v>8.4000000000000005E-2</v>
      </c>
    </row>
    <row r="89" spans="1:9">
      <c r="A89" s="5">
        <v>7085</v>
      </c>
      <c r="B89" s="5" t="s">
        <v>464</v>
      </c>
      <c r="C89" s="5">
        <v>17</v>
      </c>
      <c r="D89" s="5" t="str">
        <f>VLOOKUP(C89,'03_티어곡선'!$A$5:$F$104,6,FALSE)</f>
        <v>Bio</v>
      </c>
      <c r="E89" s="5">
        <v>5</v>
      </c>
      <c r="F89" s="7">
        <f>VLOOKUP(C89,'03_티어곡선'!$A$5:$F$104,3,FALSE)</f>
        <v>150280</v>
      </c>
      <c r="G89" s="7">
        <f>F89*'01_기준값'!$B$11*CHOOSE(E89,'01_기준값'!$B$12,'01_기준값'!$B$13,'01_기준값'!$B$14,'01_기준값'!$B$15,'01_기준값'!$B$16)</f>
        <v>3005600</v>
      </c>
      <c r="H89" s="7">
        <f>VLOOKUP(C89,'03_티어곡선'!$A$5:$F$104,5,FALSE)*IF(E89=5,'01_기준값'!$B$27,'01_기준값'!$B$26)</f>
        <v>3587280</v>
      </c>
      <c r="I89" s="11">
        <f>'01_기준값'!$B$25*(C89-1+E89/5)</f>
        <v>8.5000000000000006E-2</v>
      </c>
    </row>
    <row r="90" spans="1:9">
      <c r="A90" s="6">
        <v>7086</v>
      </c>
      <c r="B90" s="6" t="s">
        <v>465</v>
      </c>
      <c r="C90" s="6">
        <v>18</v>
      </c>
      <c r="D90" s="6" t="str">
        <f>VLOOKUP(C90,'03_티어곡선'!$A$5:$F$104,6,FALSE)</f>
        <v>Bio</v>
      </c>
      <c r="E90" s="6">
        <v>1</v>
      </c>
      <c r="F90" s="8">
        <f>VLOOKUP(C90,'03_티어곡선'!$A$5:$F$104,3,FALSE)</f>
        <v>188348</v>
      </c>
      <c r="G90" s="8">
        <f>F90*'01_기준값'!$B$11*CHOOSE(E90,'01_기준값'!$B$12,'01_기준값'!$B$13,'01_기준값'!$B$14,'01_기준값'!$B$15,'01_기준값'!$B$16)</f>
        <v>1130088</v>
      </c>
      <c r="H90" s="8">
        <f>VLOOKUP(C90,'03_티어곡선'!$A$5:$F$104,5,FALSE)*IF(E90=5,'01_기준값'!$B$27,'01_기준값'!$B$26)</f>
        <v>717480</v>
      </c>
      <c r="I90" s="12">
        <f>'01_기준값'!$B$25*(C90-1+E90/5)</f>
        <v>8.5999999999999993E-2</v>
      </c>
    </row>
    <row r="91" spans="1:9">
      <c r="A91" s="5">
        <v>7087</v>
      </c>
      <c r="B91" s="5" t="s">
        <v>465</v>
      </c>
      <c r="C91" s="5">
        <v>18</v>
      </c>
      <c r="D91" s="5" t="str">
        <f>VLOOKUP(C91,'03_티어곡선'!$A$5:$F$104,6,FALSE)</f>
        <v>Bio</v>
      </c>
      <c r="E91" s="5">
        <v>2</v>
      </c>
      <c r="F91" s="7">
        <f>VLOOKUP(C91,'03_티어곡선'!$A$5:$F$104,3,FALSE)</f>
        <v>188348</v>
      </c>
      <c r="G91" s="7">
        <f>F91*'01_기준값'!$B$11*CHOOSE(E91,'01_기준값'!$B$12,'01_기준값'!$B$13,'01_기준값'!$B$14,'01_기준값'!$B$15,'01_기준값'!$B$16)</f>
        <v>1695132</v>
      </c>
      <c r="H91" s="7">
        <f>VLOOKUP(C91,'03_티어곡선'!$A$5:$F$104,5,FALSE)*IF(E91=5,'01_기준값'!$B$27,'01_기준값'!$B$26)</f>
        <v>717480</v>
      </c>
      <c r="I91" s="11">
        <f>'01_기준값'!$B$25*(C91-1+E91/5)</f>
        <v>8.6999999999999994E-2</v>
      </c>
    </row>
    <row r="92" spans="1:9">
      <c r="A92" s="6">
        <v>7088</v>
      </c>
      <c r="B92" s="6" t="s">
        <v>465</v>
      </c>
      <c r="C92" s="6">
        <v>18</v>
      </c>
      <c r="D92" s="6" t="str">
        <f>VLOOKUP(C92,'03_티어곡선'!$A$5:$F$104,6,FALSE)</f>
        <v>Bio</v>
      </c>
      <c r="E92" s="6">
        <v>3</v>
      </c>
      <c r="F92" s="8">
        <f>VLOOKUP(C92,'03_티어곡선'!$A$5:$F$104,3,FALSE)</f>
        <v>188348</v>
      </c>
      <c r="G92" s="8">
        <f>F92*'01_기준값'!$B$11*CHOOSE(E92,'01_기준값'!$B$12,'01_기준값'!$B$13,'01_기준값'!$B$14,'01_기준값'!$B$15,'01_기준값'!$B$16)</f>
        <v>2260176</v>
      </c>
      <c r="H92" s="8">
        <f>VLOOKUP(C92,'03_티어곡선'!$A$5:$F$104,5,FALSE)*IF(E92=5,'01_기준값'!$B$27,'01_기준값'!$B$26)</f>
        <v>717480</v>
      </c>
      <c r="I92" s="12">
        <f>'01_기준값'!$B$25*(C92-1+E92/5)</f>
        <v>8.8000000000000009E-2</v>
      </c>
    </row>
    <row r="93" spans="1:9">
      <c r="A93" s="5">
        <v>7089</v>
      </c>
      <c r="B93" s="5" t="s">
        <v>465</v>
      </c>
      <c r="C93" s="5">
        <v>18</v>
      </c>
      <c r="D93" s="5" t="str">
        <f>VLOOKUP(C93,'03_티어곡선'!$A$5:$F$104,6,FALSE)</f>
        <v>Bio</v>
      </c>
      <c r="E93" s="5">
        <v>4</v>
      </c>
      <c r="F93" s="7">
        <f>VLOOKUP(C93,'03_티어곡선'!$A$5:$F$104,3,FALSE)</f>
        <v>188348</v>
      </c>
      <c r="G93" s="7">
        <f>F93*'01_기준값'!$B$11*CHOOSE(E93,'01_기준값'!$B$12,'01_기준값'!$B$13,'01_기준값'!$B$14,'01_기준값'!$B$15,'01_기준값'!$B$16)</f>
        <v>3013568</v>
      </c>
      <c r="H93" s="7">
        <f>VLOOKUP(C93,'03_티어곡선'!$A$5:$F$104,5,FALSE)*IF(E93=5,'01_기준값'!$B$27,'01_기준값'!$B$26)</f>
        <v>717480</v>
      </c>
      <c r="I93" s="11">
        <f>'01_기준값'!$B$25*(C93-1+E93/5)</f>
        <v>8.900000000000001E-2</v>
      </c>
    </row>
    <row r="94" spans="1:9">
      <c r="A94" s="6">
        <v>7090</v>
      </c>
      <c r="B94" s="6" t="s">
        <v>465</v>
      </c>
      <c r="C94" s="6">
        <v>18</v>
      </c>
      <c r="D94" s="6" t="str">
        <f>VLOOKUP(C94,'03_티어곡선'!$A$5:$F$104,6,FALSE)</f>
        <v>Bio</v>
      </c>
      <c r="E94" s="6">
        <v>5</v>
      </c>
      <c r="F94" s="8">
        <f>VLOOKUP(C94,'03_티어곡선'!$A$5:$F$104,3,FALSE)</f>
        <v>188348</v>
      </c>
      <c r="G94" s="8">
        <f>F94*'01_기준값'!$B$11*CHOOSE(E94,'01_기준값'!$B$12,'01_기준값'!$B$13,'01_기준값'!$B$14,'01_기준값'!$B$15,'01_기준값'!$B$16)</f>
        <v>3766960</v>
      </c>
      <c r="H94" s="8">
        <f>VLOOKUP(C94,'03_티어곡선'!$A$5:$F$104,5,FALSE)*IF(E94=5,'01_기준값'!$B$27,'01_기준값'!$B$26)</f>
        <v>4304880</v>
      </c>
      <c r="I94" s="12">
        <f>'01_기준값'!$B$25*(C94-1+E94/5)</f>
        <v>0.09</v>
      </c>
    </row>
    <row r="95" spans="1:9">
      <c r="A95" s="5">
        <v>7091</v>
      </c>
      <c r="B95" s="5" t="s">
        <v>466</v>
      </c>
      <c r="C95" s="5">
        <v>19</v>
      </c>
      <c r="D95" s="5" t="str">
        <f>VLOOKUP(C95,'03_티어곡선'!$A$5:$F$104,6,FALSE)</f>
        <v>Bio</v>
      </c>
      <c r="E95" s="5">
        <v>1</v>
      </c>
      <c r="F95" s="7">
        <f>VLOOKUP(C95,'03_티어곡선'!$A$5:$F$104,3,FALSE)</f>
        <v>217541</v>
      </c>
      <c r="G95" s="7">
        <f>F95*'01_기준값'!$B$11*CHOOSE(E95,'01_기준값'!$B$12,'01_기준값'!$B$13,'01_기준값'!$B$14,'01_기준값'!$B$15,'01_기준값'!$B$16)</f>
        <v>1305246</v>
      </c>
      <c r="H95" s="7">
        <f>VLOOKUP(C95,'03_티어곡선'!$A$5:$F$104,5,FALSE)*IF(E95=5,'01_기준값'!$B$27,'01_기준값'!$B$26)</f>
        <v>788000</v>
      </c>
      <c r="I95" s="11">
        <f>'01_기준값'!$B$25*(C95-1+E95/5)</f>
        <v>9.0999999999999998E-2</v>
      </c>
    </row>
    <row r="96" spans="1:9">
      <c r="A96" s="6">
        <v>7092</v>
      </c>
      <c r="B96" s="6" t="s">
        <v>466</v>
      </c>
      <c r="C96" s="6">
        <v>19</v>
      </c>
      <c r="D96" s="6" t="str">
        <f>VLOOKUP(C96,'03_티어곡선'!$A$5:$F$104,6,FALSE)</f>
        <v>Bio</v>
      </c>
      <c r="E96" s="6">
        <v>2</v>
      </c>
      <c r="F96" s="8">
        <f>VLOOKUP(C96,'03_티어곡선'!$A$5:$F$104,3,FALSE)</f>
        <v>217541</v>
      </c>
      <c r="G96" s="8">
        <f>F96*'01_기준값'!$B$11*CHOOSE(E96,'01_기준값'!$B$12,'01_기준값'!$B$13,'01_기준값'!$B$14,'01_기준값'!$B$15,'01_기준값'!$B$16)</f>
        <v>1957869</v>
      </c>
      <c r="H96" s="8">
        <f>VLOOKUP(C96,'03_티어곡선'!$A$5:$F$104,5,FALSE)*IF(E96=5,'01_기준값'!$B$27,'01_기준값'!$B$26)</f>
        <v>788000</v>
      </c>
      <c r="I96" s="12">
        <f>'01_기준값'!$B$25*(C96-1+E96/5)</f>
        <v>9.1999999999999998E-2</v>
      </c>
    </row>
    <row r="97" spans="1:9">
      <c r="A97" s="5">
        <v>7093</v>
      </c>
      <c r="B97" s="5" t="s">
        <v>466</v>
      </c>
      <c r="C97" s="5">
        <v>19</v>
      </c>
      <c r="D97" s="5" t="str">
        <f>VLOOKUP(C97,'03_티어곡선'!$A$5:$F$104,6,FALSE)</f>
        <v>Bio</v>
      </c>
      <c r="E97" s="5">
        <v>3</v>
      </c>
      <c r="F97" s="7">
        <f>VLOOKUP(C97,'03_티어곡선'!$A$5:$F$104,3,FALSE)</f>
        <v>217541</v>
      </c>
      <c r="G97" s="7">
        <f>F97*'01_기준값'!$B$11*CHOOSE(E97,'01_기준값'!$B$12,'01_기준값'!$B$13,'01_기준값'!$B$14,'01_기준값'!$B$15,'01_기준값'!$B$16)</f>
        <v>2610492</v>
      </c>
      <c r="H97" s="7">
        <f>VLOOKUP(C97,'03_티어곡선'!$A$5:$F$104,5,FALSE)*IF(E97=5,'01_기준값'!$B$27,'01_기준값'!$B$26)</f>
        <v>788000</v>
      </c>
      <c r="I97" s="11">
        <f>'01_기준값'!$B$25*(C97-1+E97/5)</f>
        <v>9.3000000000000013E-2</v>
      </c>
    </row>
    <row r="98" spans="1:9">
      <c r="A98" s="6">
        <v>7094</v>
      </c>
      <c r="B98" s="6" t="s">
        <v>466</v>
      </c>
      <c r="C98" s="6">
        <v>19</v>
      </c>
      <c r="D98" s="6" t="str">
        <f>VLOOKUP(C98,'03_티어곡선'!$A$5:$F$104,6,FALSE)</f>
        <v>Bio</v>
      </c>
      <c r="E98" s="6">
        <v>4</v>
      </c>
      <c r="F98" s="8">
        <f>VLOOKUP(C98,'03_티어곡선'!$A$5:$F$104,3,FALSE)</f>
        <v>217541</v>
      </c>
      <c r="G98" s="8">
        <f>F98*'01_기준값'!$B$11*CHOOSE(E98,'01_기준값'!$B$12,'01_기준값'!$B$13,'01_기준값'!$B$14,'01_기준값'!$B$15,'01_기준값'!$B$16)</f>
        <v>3480656</v>
      </c>
      <c r="H98" s="8">
        <f>VLOOKUP(C98,'03_티어곡선'!$A$5:$F$104,5,FALSE)*IF(E98=5,'01_기준값'!$B$27,'01_기준값'!$B$26)</f>
        <v>788000</v>
      </c>
      <c r="I98" s="12">
        <f>'01_기준값'!$B$25*(C98-1+E98/5)</f>
        <v>9.4E-2</v>
      </c>
    </row>
    <row r="99" spans="1:9">
      <c r="A99" s="5">
        <v>7095</v>
      </c>
      <c r="B99" s="5" t="s">
        <v>466</v>
      </c>
      <c r="C99" s="5">
        <v>19</v>
      </c>
      <c r="D99" s="5" t="str">
        <f>VLOOKUP(C99,'03_티어곡선'!$A$5:$F$104,6,FALSE)</f>
        <v>Bio</v>
      </c>
      <c r="E99" s="5">
        <v>5</v>
      </c>
      <c r="F99" s="7">
        <f>VLOOKUP(C99,'03_티어곡선'!$A$5:$F$104,3,FALSE)</f>
        <v>217541</v>
      </c>
      <c r="G99" s="7">
        <f>F99*'01_기준값'!$B$11*CHOOSE(E99,'01_기준값'!$B$12,'01_기준값'!$B$13,'01_기준값'!$B$14,'01_기준값'!$B$15,'01_기준값'!$B$16)</f>
        <v>4350820</v>
      </c>
      <c r="H99" s="7">
        <f>VLOOKUP(C99,'03_티어곡선'!$A$5:$F$104,5,FALSE)*IF(E99=5,'01_기준값'!$B$27,'01_기준값'!$B$26)</f>
        <v>4728000</v>
      </c>
      <c r="I99" s="11">
        <f>'01_기준값'!$B$25*(C99-1+E99/5)</f>
        <v>9.5000000000000001E-2</v>
      </c>
    </row>
    <row r="100" spans="1:9">
      <c r="A100" s="6">
        <v>7096</v>
      </c>
      <c r="B100" s="6" t="s">
        <v>467</v>
      </c>
      <c r="C100" s="6">
        <v>20</v>
      </c>
      <c r="D100" s="6" t="str">
        <f>VLOOKUP(C100,'03_티어곡선'!$A$5:$F$104,6,FALSE)</f>
        <v>Bio</v>
      </c>
      <c r="E100" s="6">
        <v>1</v>
      </c>
      <c r="F100" s="8">
        <f>VLOOKUP(C100,'03_티어곡선'!$A$5:$F$104,3,FALSE)</f>
        <v>251259</v>
      </c>
      <c r="G100" s="8">
        <f>F100*'01_기준값'!$B$11*CHOOSE(E100,'01_기준값'!$B$12,'01_기준값'!$B$13,'01_기준값'!$B$14,'01_기준값'!$B$15,'01_기준값'!$B$16)</f>
        <v>1507554</v>
      </c>
      <c r="H100" s="8">
        <f>VLOOKUP(C100,'03_티어곡선'!$A$5:$F$104,5,FALSE)*IF(E100=5,'01_기준값'!$B$27,'01_기준값'!$B$26)</f>
        <v>865460</v>
      </c>
      <c r="I100" s="12">
        <f>'01_기준값'!$B$25*(C100-1+E100/5)</f>
        <v>9.6000000000000002E-2</v>
      </c>
    </row>
    <row r="101" spans="1:9">
      <c r="A101" s="5">
        <v>7097</v>
      </c>
      <c r="B101" s="5" t="s">
        <v>467</v>
      </c>
      <c r="C101" s="5">
        <v>20</v>
      </c>
      <c r="D101" s="5" t="str">
        <f>VLOOKUP(C101,'03_티어곡선'!$A$5:$F$104,6,FALSE)</f>
        <v>Bio</v>
      </c>
      <c r="E101" s="5">
        <v>2</v>
      </c>
      <c r="F101" s="7">
        <f>VLOOKUP(C101,'03_티어곡선'!$A$5:$F$104,3,FALSE)</f>
        <v>251259</v>
      </c>
      <c r="G101" s="7">
        <f>F101*'01_기준값'!$B$11*CHOOSE(E101,'01_기준값'!$B$12,'01_기준값'!$B$13,'01_기준값'!$B$14,'01_기준값'!$B$15,'01_기준값'!$B$16)</f>
        <v>2261331</v>
      </c>
      <c r="H101" s="7">
        <f>VLOOKUP(C101,'03_티어곡선'!$A$5:$F$104,5,FALSE)*IF(E101=5,'01_기준값'!$B$27,'01_기준값'!$B$26)</f>
        <v>865460</v>
      </c>
      <c r="I101" s="11">
        <f>'01_기준값'!$B$25*(C101-1+E101/5)</f>
        <v>9.6999999999999989E-2</v>
      </c>
    </row>
    <row r="102" spans="1:9">
      <c r="A102" s="6">
        <v>7098</v>
      </c>
      <c r="B102" s="6" t="s">
        <v>467</v>
      </c>
      <c r="C102" s="6">
        <v>20</v>
      </c>
      <c r="D102" s="6" t="str">
        <f>VLOOKUP(C102,'03_티어곡선'!$A$5:$F$104,6,FALSE)</f>
        <v>Bio</v>
      </c>
      <c r="E102" s="6">
        <v>3</v>
      </c>
      <c r="F102" s="8">
        <f>VLOOKUP(C102,'03_티어곡선'!$A$5:$F$104,3,FALSE)</f>
        <v>251259</v>
      </c>
      <c r="G102" s="8">
        <f>F102*'01_기준값'!$B$11*CHOOSE(E102,'01_기준값'!$B$12,'01_기준값'!$B$13,'01_기준값'!$B$14,'01_기준값'!$B$15,'01_기준값'!$B$16)</f>
        <v>3015108</v>
      </c>
      <c r="H102" s="8">
        <f>VLOOKUP(C102,'03_티어곡선'!$A$5:$F$104,5,FALSE)*IF(E102=5,'01_기준값'!$B$27,'01_기준값'!$B$26)</f>
        <v>865460</v>
      </c>
      <c r="I102" s="12">
        <f>'01_기준값'!$B$25*(C102-1+E102/5)</f>
        <v>9.8000000000000004E-2</v>
      </c>
    </row>
    <row r="103" spans="1:9">
      <c r="A103" s="5">
        <v>7099</v>
      </c>
      <c r="B103" s="5" t="s">
        <v>467</v>
      </c>
      <c r="C103" s="5">
        <v>20</v>
      </c>
      <c r="D103" s="5" t="str">
        <f>VLOOKUP(C103,'03_티어곡선'!$A$5:$F$104,6,FALSE)</f>
        <v>Bio</v>
      </c>
      <c r="E103" s="5">
        <v>4</v>
      </c>
      <c r="F103" s="7">
        <f>VLOOKUP(C103,'03_티어곡선'!$A$5:$F$104,3,FALSE)</f>
        <v>251259</v>
      </c>
      <c r="G103" s="7">
        <f>F103*'01_기준값'!$B$11*CHOOSE(E103,'01_기준값'!$B$12,'01_기준값'!$B$13,'01_기준값'!$B$14,'01_기준값'!$B$15,'01_기준값'!$B$16)</f>
        <v>4020144</v>
      </c>
      <c r="H103" s="7">
        <f>VLOOKUP(C103,'03_티어곡선'!$A$5:$F$104,5,FALSE)*IF(E103=5,'01_기준값'!$B$27,'01_기준값'!$B$26)</f>
        <v>865460</v>
      </c>
      <c r="I103" s="11">
        <f>'01_기준값'!$B$25*(C103-1+E103/5)</f>
        <v>9.9000000000000005E-2</v>
      </c>
    </row>
    <row r="104" spans="1:9">
      <c r="A104" s="6">
        <v>7100</v>
      </c>
      <c r="B104" s="6" t="s">
        <v>467</v>
      </c>
      <c r="C104" s="6">
        <v>20</v>
      </c>
      <c r="D104" s="6" t="str">
        <f>VLOOKUP(C104,'03_티어곡선'!$A$5:$F$104,6,FALSE)</f>
        <v>Bio</v>
      </c>
      <c r="E104" s="6">
        <v>5</v>
      </c>
      <c r="F104" s="8">
        <f>VLOOKUP(C104,'03_티어곡선'!$A$5:$F$104,3,FALSE)</f>
        <v>251259</v>
      </c>
      <c r="G104" s="8">
        <f>F104*'01_기준값'!$B$11*CHOOSE(E104,'01_기준값'!$B$12,'01_기준값'!$B$13,'01_기준값'!$B$14,'01_기준값'!$B$15,'01_기준값'!$B$16)</f>
        <v>5025180</v>
      </c>
      <c r="H104" s="8">
        <f>VLOOKUP(C104,'03_티어곡선'!$A$5:$F$104,5,FALSE)*IF(E104=5,'01_기준값'!$B$27,'01_기준값'!$B$26)</f>
        <v>5192760</v>
      </c>
      <c r="I104" s="12">
        <f>'01_기준값'!$B$25*(C104-1+E104/5)</f>
        <v>0.1</v>
      </c>
    </row>
    <row r="105" spans="1:9">
      <c r="A105" s="5">
        <v>7101</v>
      </c>
      <c r="B105" s="5" t="s">
        <v>468</v>
      </c>
      <c r="C105" s="5">
        <v>21</v>
      </c>
      <c r="D105" s="5" t="str">
        <f>VLOOKUP(C105,'03_티어곡선'!$A$5:$F$104,6,FALSE)</f>
        <v>Military</v>
      </c>
      <c r="E105" s="5">
        <v>1</v>
      </c>
      <c r="F105" s="7">
        <f>VLOOKUP(C105,'03_티어곡선'!$A$5:$F$104,3,FALSE)</f>
        <v>290204</v>
      </c>
      <c r="G105" s="7">
        <f>F105*'01_기준값'!$B$11*CHOOSE(E105,'01_기준값'!$B$12,'01_기준값'!$B$13,'01_기준값'!$B$14,'01_기준값'!$B$15,'01_기준값'!$B$16)</f>
        <v>1741224</v>
      </c>
      <c r="H105" s="7">
        <f>VLOOKUP(C105,'03_티어곡선'!$A$5:$F$104,5,FALSE)*IF(E105=5,'01_기준값'!$B$27,'01_기준값'!$B$26)</f>
        <v>950520</v>
      </c>
      <c r="I105" s="11">
        <f>'01_기준값'!$B$25*(C105-1+E105/5)</f>
        <v>0.10099999999999999</v>
      </c>
    </row>
    <row r="106" spans="1:9">
      <c r="A106" s="6">
        <v>7102</v>
      </c>
      <c r="B106" s="6" t="s">
        <v>468</v>
      </c>
      <c r="C106" s="6">
        <v>21</v>
      </c>
      <c r="D106" s="6" t="str">
        <f>VLOOKUP(C106,'03_티어곡선'!$A$5:$F$104,6,FALSE)</f>
        <v>Military</v>
      </c>
      <c r="E106" s="6">
        <v>2</v>
      </c>
      <c r="F106" s="8">
        <f>VLOOKUP(C106,'03_티어곡선'!$A$5:$F$104,3,FALSE)</f>
        <v>290204</v>
      </c>
      <c r="G106" s="8">
        <f>F106*'01_기준값'!$B$11*CHOOSE(E106,'01_기준값'!$B$12,'01_기준값'!$B$13,'01_기준값'!$B$14,'01_기준값'!$B$15,'01_기준값'!$B$16)</f>
        <v>2611836</v>
      </c>
      <c r="H106" s="8">
        <f>VLOOKUP(C106,'03_티어곡선'!$A$5:$F$104,5,FALSE)*IF(E106=5,'01_기준값'!$B$27,'01_기준값'!$B$26)</f>
        <v>950520</v>
      </c>
      <c r="I106" s="12">
        <f>'01_기준값'!$B$25*(C106-1+E106/5)</f>
        <v>0.10199999999999999</v>
      </c>
    </row>
    <row r="107" spans="1:9">
      <c r="A107" s="5">
        <v>7103</v>
      </c>
      <c r="B107" s="5" t="s">
        <v>468</v>
      </c>
      <c r="C107" s="5">
        <v>21</v>
      </c>
      <c r="D107" s="5" t="str">
        <f>VLOOKUP(C107,'03_티어곡선'!$A$5:$F$104,6,FALSE)</f>
        <v>Military</v>
      </c>
      <c r="E107" s="5">
        <v>3</v>
      </c>
      <c r="F107" s="7">
        <f>VLOOKUP(C107,'03_티어곡선'!$A$5:$F$104,3,FALSE)</f>
        <v>290204</v>
      </c>
      <c r="G107" s="7">
        <f>F107*'01_기준값'!$B$11*CHOOSE(E107,'01_기준값'!$B$12,'01_기준값'!$B$13,'01_기준값'!$B$14,'01_기준값'!$B$15,'01_기준값'!$B$16)</f>
        <v>3482448</v>
      </c>
      <c r="H107" s="7">
        <f>VLOOKUP(C107,'03_티어곡선'!$A$5:$F$104,5,FALSE)*IF(E107=5,'01_기준값'!$B$27,'01_기준값'!$B$26)</f>
        <v>950520</v>
      </c>
      <c r="I107" s="11">
        <f>'01_기준값'!$B$25*(C107-1+E107/5)</f>
        <v>0.10300000000000001</v>
      </c>
    </row>
    <row r="108" spans="1:9">
      <c r="A108" s="6">
        <v>7104</v>
      </c>
      <c r="B108" s="6" t="s">
        <v>468</v>
      </c>
      <c r="C108" s="6">
        <v>21</v>
      </c>
      <c r="D108" s="6" t="str">
        <f>VLOOKUP(C108,'03_티어곡선'!$A$5:$F$104,6,FALSE)</f>
        <v>Military</v>
      </c>
      <c r="E108" s="6">
        <v>4</v>
      </c>
      <c r="F108" s="8">
        <f>VLOOKUP(C108,'03_티어곡선'!$A$5:$F$104,3,FALSE)</f>
        <v>290204</v>
      </c>
      <c r="G108" s="8">
        <f>F108*'01_기준값'!$B$11*CHOOSE(E108,'01_기준값'!$B$12,'01_기준값'!$B$13,'01_기준값'!$B$14,'01_기준값'!$B$15,'01_기준값'!$B$16)</f>
        <v>4643264</v>
      </c>
      <c r="H108" s="8">
        <f>VLOOKUP(C108,'03_티어곡선'!$A$5:$F$104,5,FALSE)*IF(E108=5,'01_기준값'!$B$27,'01_기준값'!$B$26)</f>
        <v>950520</v>
      </c>
      <c r="I108" s="12">
        <f>'01_기준값'!$B$25*(C108-1+E108/5)</f>
        <v>0.10400000000000001</v>
      </c>
    </row>
    <row r="109" spans="1:9">
      <c r="A109" s="5">
        <v>7105</v>
      </c>
      <c r="B109" s="5" t="s">
        <v>468</v>
      </c>
      <c r="C109" s="5">
        <v>21</v>
      </c>
      <c r="D109" s="5" t="str">
        <f>VLOOKUP(C109,'03_티어곡선'!$A$5:$F$104,6,FALSE)</f>
        <v>Military</v>
      </c>
      <c r="E109" s="5">
        <v>5</v>
      </c>
      <c r="F109" s="7">
        <f>VLOOKUP(C109,'03_티어곡선'!$A$5:$F$104,3,FALSE)</f>
        <v>290204</v>
      </c>
      <c r="G109" s="7">
        <f>F109*'01_기준값'!$B$11*CHOOSE(E109,'01_기준값'!$B$12,'01_기준값'!$B$13,'01_기준값'!$B$14,'01_기준값'!$B$15,'01_기준값'!$B$16)</f>
        <v>5804080</v>
      </c>
      <c r="H109" s="7">
        <f>VLOOKUP(C109,'03_티어곡선'!$A$5:$F$104,5,FALSE)*IF(E109=5,'01_기준값'!$B$27,'01_기준값'!$B$26)</f>
        <v>5703120</v>
      </c>
      <c r="I109" s="11">
        <f>'01_기준값'!$B$25*(C109-1+E109/5)</f>
        <v>0.105</v>
      </c>
    </row>
    <row r="110" spans="1:9">
      <c r="A110" s="6">
        <v>7106</v>
      </c>
      <c r="B110" s="6" t="s">
        <v>469</v>
      </c>
      <c r="C110" s="6">
        <v>22</v>
      </c>
      <c r="D110" s="6" t="str">
        <f>VLOOKUP(C110,'03_티어곡선'!$A$5:$F$104,6,FALSE)</f>
        <v>Military</v>
      </c>
      <c r="E110" s="6">
        <v>1</v>
      </c>
      <c r="F110" s="8">
        <f>VLOOKUP(C110,'03_티어곡선'!$A$5:$F$104,3,FALSE)</f>
        <v>335184</v>
      </c>
      <c r="G110" s="8">
        <f>F110*'01_기준값'!$B$11*CHOOSE(E110,'01_기준값'!$B$12,'01_기준값'!$B$13,'01_기준값'!$B$14,'01_기준값'!$B$15,'01_기준값'!$B$16)</f>
        <v>2011104</v>
      </c>
      <c r="H110" s="8">
        <f>VLOOKUP(C110,'03_티어곡선'!$A$5:$F$104,5,FALSE)*IF(E110=5,'01_기준값'!$B$27,'01_기준값'!$B$26)</f>
        <v>1043960</v>
      </c>
      <c r="I110" s="12">
        <f>'01_기준값'!$B$25*(C110-1+E110/5)</f>
        <v>0.106</v>
      </c>
    </row>
    <row r="111" spans="1:9">
      <c r="A111" s="5">
        <v>7107</v>
      </c>
      <c r="B111" s="5" t="s">
        <v>469</v>
      </c>
      <c r="C111" s="5">
        <v>22</v>
      </c>
      <c r="D111" s="5" t="str">
        <f>VLOOKUP(C111,'03_티어곡선'!$A$5:$F$104,6,FALSE)</f>
        <v>Military</v>
      </c>
      <c r="E111" s="5">
        <v>2</v>
      </c>
      <c r="F111" s="7">
        <f>VLOOKUP(C111,'03_티어곡선'!$A$5:$F$104,3,FALSE)</f>
        <v>335184</v>
      </c>
      <c r="G111" s="7">
        <f>F111*'01_기준값'!$B$11*CHOOSE(E111,'01_기준값'!$B$12,'01_기준값'!$B$13,'01_기준값'!$B$14,'01_기준값'!$B$15,'01_기준값'!$B$16)</f>
        <v>3016656</v>
      </c>
      <c r="H111" s="7">
        <f>VLOOKUP(C111,'03_티어곡선'!$A$5:$F$104,5,FALSE)*IF(E111=5,'01_기준값'!$B$27,'01_기준값'!$B$26)</f>
        <v>1043960</v>
      </c>
      <c r="I111" s="11">
        <f>'01_기준값'!$B$25*(C111-1+E111/5)</f>
        <v>0.107</v>
      </c>
    </row>
    <row r="112" spans="1:9">
      <c r="A112" s="6">
        <v>7108</v>
      </c>
      <c r="B112" s="6" t="s">
        <v>469</v>
      </c>
      <c r="C112" s="6">
        <v>22</v>
      </c>
      <c r="D112" s="6" t="str">
        <f>VLOOKUP(C112,'03_티어곡선'!$A$5:$F$104,6,FALSE)</f>
        <v>Military</v>
      </c>
      <c r="E112" s="6">
        <v>3</v>
      </c>
      <c r="F112" s="8">
        <f>VLOOKUP(C112,'03_티어곡선'!$A$5:$F$104,3,FALSE)</f>
        <v>335184</v>
      </c>
      <c r="G112" s="8">
        <f>F112*'01_기준값'!$B$11*CHOOSE(E112,'01_기준값'!$B$12,'01_기준값'!$B$13,'01_기준값'!$B$14,'01_기준값'!$B$15,'01_기준값'!$B$16)</f>
        <v>4022208</v>
      </c>
      <c r="H112" s="8">
        <f>VLOOKUP(C112,'03_티어곡선'!$A$5:$F$104,5,FALSE)*IF(E112=5,'01_기준값'!$B$27,'01_기준값'!$B$26)</f>
        <v>1043960</v>
      </c>
      <c r="I112" s="12">
        <f>'01_기준값'!$B$25*(C112-1+E112/5)</f>
        <v>0.10800000000000001</v>
      </c>
    </row>
    <row r="113" spans="1:9">
      <c r="A113" s="5">
        <v>7109</v>
      </c>
      <c r="B113" s="5" t="s">
        <v>469</v>
      </c>
      <c r="C113" s="5">
        <v>22</v>
      </c>
      <c r="D113" s="5" t="str">
        <f>VLOOKUP(C113,'03_티어곡선'!$A$5:$F$104,6,FALSE)</f>
        <v>Military</v>
      </c>
      <c r="E113" s="5">
        <v>4</v>
      </c>
      <c r="F113" s="7">
        <f>VLOOKUP(C113,'03_티어곡선'!$A$5:$F$104,3,FALSE)</f>
        <v>335184</v>
      </c>
      <c r="G113" s="7">
        <f>F113*'01_기준값'!$B$11*CHOOSE(E113,'01_기준값'!$B$12,'01_기준값'!$B$13,'01_기준값'!$B$14,'01_기준값'!$B$15,'01_기준값'!$B$16)</f>
        <v>5362944</v>
      </c>
      <c r="H113" s="7">
        <f>VLOOKUP(C113,'03_티어곡선'!$A$5:$F$104,5,FALSE)*IF(E113=5,'01_기준값'!$B$27,'01_기준값'!$B$26)</f>
        <v>1043960</v>
      </c>
      <c r="I113" s="11">
        <f>'01_기준값'!$B$25*(C113-1+E113/5)</f>
        <v>0.109</v>
      </c>
    </row>
    <row r="114" spans="1:9">
      <c r="A114" s="6">
        <v>7110</v>
      </c>
      <c r="B114" s="6" t="s">
        <v>469</v>
      </c>
      <c r="C114" s="6">
        <v>22</v>
      </c>
      <c r="D114" s="6" t="str">
        <f>VLOOKUP(C114,'03_티어곡선'!$A$5:$F$104,6,FALSE)</f>
        <v>Military</v>
      </c>
      <c r="E114" s="6">
        <v>5</v>
      </c>
      <c r="F114" s="8">
        <f>VLOOKUP(C114,'03_티어곡선'!$A$5:$F$104,3,FALSE)</f>
        <v>335184</v>
      </c>
      <c r="G114" s="8">
        <f>F114*'01_기준값'!$B$11*CHOOSE(E114,'01_기준값'!$B$12,'01_기준값'!$B$13,'01_기준값'!$B$14,'01_기준값'!$B$15,'01_기준값'!$B$16)</f>
        <v>6703680</v>
      </c>
      <c r="H114" s="8">
        <f>VLOOKUP(C114,'03_티어곡선'!$A$5:$F$104,5,FALSE)*IF(E114=5,'01_기준값'!$B$27,'01_기준값'!$B$26)</f>
        <v>6263760</v>
      </c>
      <c r="I114" s="12">
        <f>'01_기준값'!$B$25*(C114-1+E114/5)</f>
        <v>0.11</v>
      </c>
    </row>
    <row r="115" spans="1:9">
      <c r="A115" s="5">
        <v>7111</v>
      </c>
      <c r="B115" s="5" t="s">
        <v>470</v>
      </c>
      <c r="C115" s="5">
        <v>23</v>
      </c>
      <c r="D115" s="5" t="str">
        <f>VLOOKUP(C115,'03_티어곡선'!$A$5:$F$104,6,FALSE)</f>
        <v>Military</v>
      </c>
      <c r="E115" s="5">
        <v>1</v>
      </c>
      <c r="F115" s="7">
        <f>VLOOKUP(C115,'03_티어곡선'!$A$5:$F$104,3,FALSE)</f>
        <v>381906</v>
      </c>
      <c r="G115" s="7">
        <f>F115*'01_기준값'!$B$11*CHOOSE(E115,'01_기준값'!$B$12,'01_기준값'!$B$13,'01_기준값'!$B$14,'01_기준값'!$B$15,'01_기준값'!$B$16)</f>
        <v>2291436</v>
      </c>
      <c r="H115" s="7">
        <f>VLOOKUP(C115,'03_티어곡선'!$A$5:$F$104,5,FALSE)*IF(E115=5,'01_기준값'!$B$27,'01_기준값'!$B$26)</f>
        <v>1112340</v>
      </c>
      <c r="I115" s="11">
        <f>'01_기준값'!$B$25*(C115-1+E115/5)</f>
        <v>0.111</v>
      </c>
    </row>
    <row r="116" spans="1:9">
      <c r="A116" s="6">
        <v>7112</v>
      </c>
      <c r="B116" s="6" t="s">
        <v>470</v>
      </c>
      <c r="C116" s="6">
        <v>23</v>
      </c>
      <c r="D116" s="6" t="str">
        <f>VLOOKUP(C116,'03_티어곡선'!$A$5:$F$104,6,FALSE)</f>
        <v>Military</v>
      </c>
      <c r="E116" s="6">
        <v>2</v>
      </c>
      <c r="F116" s="8">
        <f>VLOOKUP(C116,'03_티어곡선'!$A$5:$F$104,3,FALSE)</f>
        <v>381906</v>
      </c>
      <c r="G116" s="8">
        <f>F116*'01_기준값'!$B$11*CHOOSE(E116,'01_기준값'!$B$12,'01_기준값'!$B$13,'01_기준값'!$B$14,'01_기준값'!$B$15,'01_기준값'!$B$16)</f>
        <v>3437154</v>
      </c>
      <c r="H116" s="8">
        <f>VLOOKUP(C116,'03_티어곡선'!$A$5:$F$104,5,FALSE)*IF(E116=5,'01_기준값'!$B$27,'01_기준값'!$B$26)</f>
        <v>1112340</v>
      </c>
      <c r="I116" s="12">
        <f>'01_기준값'!$B$25*(C116-1+E116/5)</f>
        <v>0.11199999999999999</v>
      </c>
    </row>
    <row r="117" spans="1:9">
      <c r="A117" s="5">
        <v>7113</v>
      </c>
      <c r="B117" s="5" t="s">
        <v>470</v>
      </c>
      <c r="C117" s="5">
        <v>23</v>
      </c>
      <c r="D117" s="5" t="str">
        <f>VLOOKUP(C117,'03_티어곡선'!$A$5:$F$104,6,FALSE)</f>
        <v>Military</v>
      </c>
      <c r="E117" s="5">
        <v>3</v>
      </c>
      <c r="F117" s="7">
        <f>VLOOKUP(C117,'03_티어곡선'!$A$5:$F$104,3,FALSE)</f>
        <v>381906</v>
      </c>
      <c r="G117" s="7">
        <f>F117*'01_기준값'!$B$11*CHOOSE(E117,'01_기준값'!$B$12,'01_기준값'!$B$13,'01_기준값'!$B$14,'01_기준값'!$B$15,'01_기준값'!$B$16)</f>
        <v>4582872</v>
      </c>
      <c r="H117" s="7">
        <f>VLOOKUP(C117,'03_티어곡선'!$A$5:$F$104,5,FALSE)*IF(E117=5,'01_기준값'!$B$27,'01_기준값'!$B$26)</f>
        <v>1112340</v>
      </c>
      <c r="I117" s="11">
        <f>'01_기준값'!$B$25*(C117-1+E117/5)</f>
        <v>0.113</v>
      </c>
    </row>
    <row r="118" spans="1:9">
      <c r="A118" s="6">
        <v>7114</v>
      </c>
      <c r="B118" s="6" t="s">
        <v>470</v>
      </c>
      <c r="C118" s="6">
        <v>23</v>
      </c>
      <c r="D118" s="6" t="str">
        <f>VLOOKUP(C118,'03_티어곡선'!$A$5:$F$104,6,FALSE)</f>
        <v>Military</v>
      </c>
      <c r="E118" s="6">
        <v>4</v>
      </c>
      <c r="F118" s="8">
        <f>VLOOKUP(C118,'03_티어곡선'!$A$5:$F$104,3,FALSE)</f>
        <v>381906</v>
      </c>
      <c r="G118" s="8">
        <f>F118*'01_기준값'!$B$11*CHOOSE(E118,'01_기준값'!$B$12,'01_기준값'!$B$13,'01_기준값'!$B$14,'01_기준값'!$B$15,'01_기준값'!$B$16)</f>
        <v>6110496</v>
      </c>
      <c r="H118" s="8">
        <f>VLOOKUP(C118,'03_티어곡선'!$A$5:$F$104,5,FALSE)*IF(E118=5,'01_기준값'!$B$27,'01_기준값'!$B$26)</f>
        <v>1112340</v>
      </c>
      <c r="I118" s="12">
        <f>'01_기준값'!$B$25*(C118-1+E118/5)</f>
        <v>0.114</v>
      </c>
    </row>
    <row r="119" spans="1:9">
      <c r="A119" s="5">
        <v>7115</v>
      </c>
      <c r="B119" s="5" t="s">
        <v>470</v>
      </c>
      <c r="C119" s="5">
        <v>23</v>
      </c>
      <c r="D119" s="5" t="str">
        <f>VLOOKUP(C119,'03_티어곡선'!$A$5:$F$104,6,FALSE)</f>
        <v>Military</v>
      </c>
      <c r="E119" s="5">
        <v>5</v>
      </c>
      <c r="F119" s="7">
        <f>VLOOKUP(C119,'03_티어곡선'!$A$5:$F$104,3,FALSE)</f>
        <v>381906</v>
      </c>
      <c r="G119" s="7">
        <f>F119*'01_기준값'!$B$11*CHOOSE(E119,'01_기준값'!$B$12,'01_기준값'!$B$13,'01_기준값'!$B$14,'01_기준값'!$B$15,'01_기준값'!$B$16)</f>
        <v>7638120</v>
      </c>
      <c r="H119" s="7">
        <f>VLOOKUP(C119,'03_티어곡선'!$A$5:$F$104,5,FALSE)*IF(E119=5,'01_기준값'!$B$27,'01_기준값'!$B$26)</f>
        <v>6674040</v>
      </c>
      <c r="I119" s="11">
        <f>'01_기준값'!$B$25*(C119-1+E119/5)</f>
        <v>0.115</v>
      </c>
    </row>
    <row r="120" spans="1:9">
      <c r="A120" s="6">
        <v>7116</v>
      </c>
      <c r="B120" s="6" t="s">
        <v>471</v>
      </c>
      <c r="C120" s="6">
        <v>24</v>
      </c>
      <c r="D120" s="6" t="str">
        <f>VLOOKUP(C120,'03_티어곡선'!$A$5:$F$104,6,FALSE)</f>
        <v>Military</v>
      </c>
      <c r="E120" s="6">
        <v>1</v>
      </c>
      <c r="F120" s="8">
        <f>VLOOKUP(C120,'03_티어곡선'!$A$5:$F$104,3,FALSE)</f>
        <v>435140</v>
      </c>
      <c r="G120" s="8">
        <f>F120*'01_기준값'!$B$11*CHOOSE(E120,'01_기준값'!$B$12,'01_기준값'!$B$13,'01_기준값'!$B$14,'01_기준값'!$B$15,'01_기준값'!$B$16)</f>
        <v>2610840</v>
      </c>
      <c r="H120" s="8">
        <f>VLOOKUP(C120,'03_티어곡선'!$A$5:$F$104,5,FALSE)*IF(E120=5,'01_기준값'!$B$27,'01_기준값'!$B$26)</f>
        <v>1185220</v>
      </c>
      <c r="I120" s="12">
        <f>'01_기준값'!$B$25*(C120-1+E120/5)</f>
        <v>0.11599999999999999</v>
      </c>
    </row>
    <row r="121" spans="1:9">
      <c r="A121" s="5">
        <v>7117</v>
      </c>
      <c r="B121" s="5" t="s">
        <v>471</v>
      </c>
      <c r="C121" s="5">
        <v>24</v>
      </c>
      <c r="D121" s="5" t="str">
        <f>VLOOKUP(C121,'03_티어곡선'!$A$5:$F$104,6,FALSE)</f>
        <v>Military</v>
      </c>
      <c r="E121" s="5">
        <v>2</v>
      </c>
      <c r="F121" s="7">
        <f>VLOOKUP(C121,'03_티어곡선'!$A$5:$F$104,3,FALSE)</f>
        <v>435140</v>
      </c>
      <c r="G121" s="7">
        <f>F121*'01_기준값'!$B$11*CHOOSE(E121,'01_기준값'!$B$12,'01_기준값'!$B$13,'01_기준값'!$B$14,'01_기준값'!$B$15,'01_기준값'!$B$16)</f>
        <v>3916260</v>
      </c>
      <c r="H121" s="7">
        <f>VLOOKUP(C121,'03_티어곡선'!$A$5:$F$104,5,FALSE)*IF(E121=5,'01_기준값'!$B$27,'01_기준값'!$B$26)</f>
        <v>1185220</v>
      </c>
      <c r="I121" s="11">
        <f>'01_기준값'!$B$25*(C121-1+E121/5)</f>
        <v>0.11699999999999999</v>
      </c>
    </row>
    <row r="122" spans="1:9">
      <c r="A122" s="6">
        <v>7118</v>
      </c>
      <c r="B122" s="6" t="s">
        <v>471</v>
      </c>
      <c r="C122" s="6">
        <v>24</v>
      </c>
      <c r="D122" s="6" t="str">
        <f>VLOOKUP(C122,'03_티어곡선'!$A$5:$F$104,6,FALSE)</f>
        <v>Military</v>
      </c>
      <c r="E122" s="6">
        <v>3</v>
      </c>
      <c r="F122" s="8">
        <f>VLOOKUP(C122,'03_티어곡선'!$A$5:$F$104,3,FALSE)</f>
        <v>435140</v>
      </c>
      <c r="G122" s="8">
        <f>F122*'01_기준값'!$B$11*CHOOSE(E122,'01_기준값'!$B$12,'01_기준값'!$B$13,'01_기준값'!$B$14,'01_기준값'!$B$15,'01_기준값'!$B$16)</f>
        <v>5221680</v>
      </c>
      <c r="H122" s="8">
        <f>VLOOKUP(C122,'03_티어곡선'!$A$5:$F$104,5,FALSE)*IF(E122=5,'01_기준값'!$B$27,'01_기준값'!$B$26)</f>
        <v>1185220</v>
      </c>
      <c r="I122" s="12">
        <f>'01_기준값'!$B$25*(C122-1+E122/5)</f>
        <v>0.11800000000000001</v>
      </c>
    </row>
    <row r="123" spans="1:9">
      <c r="A123" s="5">
        <v>7119</v>
      </c>
      <c r="B123" s="5" t="s">
        <v>471</v>
      </c>
      <c r="C123" s="5">
        <v>24</v>
      </c>
      <c r="D123" s="5" t="str">
        <f>VLOOKUP(C123,'03_티어곡선'!$A$5:$F$104,6,FALSE)</f>
        <v>Military</v>
      </c>
      <c r="E123" s="5">
        <v>4</v>
      </c>
      <c r="F123" s="7">
        <f>VLOOKUP(C123,'03_티어곡선'!$A$5:$F$104,3,FALSE)</f>
        <v>435140</v>
      </c>
      <c r="G123" s="7">
        <f>F123*'01_기준값'!$B$11*CHOOSE(E123,'01_기준값'!$B$12,'01_기준값'!$B$13,'01_기준값'!$B$14,'01_기준값'!$B$15,'01_기준값'!$B$16)</f>
        <v>6962240</v>
      </c>
      <c r="H123" s="7">
        <f>VLOOKUP(C123,'03_티어곡선'!$A$5:$F$104,5,FALSE)*IF(E123=5,'01_기준값'!$B$27,'01_기준값'!$B$26)</f>
        <v>1185220</v>
      </c>
      <c r="I123" s="11">
        <f>'01_기준값'!$B$25*(C123-1+E123/5)</f>
        <v>0.11900000000000001</v>
      </c>
    </row>
    <row r="124" spans="1:9">
      <c r="A124" s="6">
        <v>7120</v>
      </c>
      <c r="B124" s="6" t="s">
        <v>471</v>
      </c>
      <c r="C124" s="6">
        <v>24</v>
      </c>
      <c r="D124" s="6" t="str">
        <f>VLOOKUP(C124,'03_티어곡선'!$A$5:$F$104,6,FALSE)</f>
        <v>Military</v>
      </c>
      <c r="E124" s="6">
        <v>5</v>
      </c>
      <c r="F124" s="8">
        <f>VLOOKUP(C124,'03_티어곡선'!$A$5:$F$104,3,FALSE)</f>
        <v>435140</v>
      </c>
      <c r="G124" s="8">
        <f>F124*'01_기준값'!$B$11*CHOOSE(E124,'01_기준값'!$B$12,'01_기준값'!$B$13,'01_기준값'!$B$14,'01_기준값'!$B$15,'01_기준값'!$B$16)</f>
        <v>8702800</v>
      </c>
      <c r="H124" s="8">
        <f>VLOOKUP(C124,'03_티어곡선'!$A$5:$F$104,5,FALSE)*IF(E124=5,'01_기준값'!$B$27,'01_기준값'!$B$26)</f>
        <v>7111320</v>
      </c>
      <c r="I124" s="12">
        <f>'01_기준값'!$B$25*(C124-1+E124/5)</f>
        <v>0.12</v>
      </c>
    </row>
    <row r="125" spans="1:9">
      <c r="A125" s="5">
        <v>7121</v>
      </c>
      <c r="B125" s="5" t="s">
        <v>472</v>
      </c>
      <c r="C125" s="5">
        <v>25</v>
      </c>
      <c r="D125" s="5" t="str">
        <f>VLOOKUP(C125,'03_티어곡선'!$A$5:$F$104,6,FALSE)</f>
        <v>Military</v>
      </c>
      <c r="E125" s="5">
        <v>1</v>
      </c>
      <c r="F125" s="7">
        <f>VLOOKUP(C125,'03_티어곡선'!$A$5:$F$104,3,FALSE)</f>
        <v>495794</v>
      </c>
      <c r="G125" s="7">
        <f>F125*'01_기준값'!$B$11*CHOOSE(E125,'01_기준값'!$B$12,'01_기준값'!$B$13,'01_기준값'!$B$14,'01_기준값'!$B$15,'01_기준값'!$B$16)</f>
        <v>2974764</v>
      </c>
      <c r="H125" s="7">
        <f>VLOOKUP(C125,'03_티어곡선'!$A$5:$F$104,5,FALSE)*IF(E125=5,'01_기준값'!$B$27,'01_기준값'!$B$26)</f>
        <v>1262860</v>
      </c>
      <c r="I125" s="11">
        <f>'01_기준값'!$B$25*(C125-1+E125/5)</f>
        <v>0.121</v>
      </c>
    </row>
    <row r="126" spans="1:9">
      <c r="A126" s="6">
        <v>7122</v>
      </c>
      <c r="B126" s="6" t="s">
        <v>472</v>
      </c>
      <c r="C126" s="6">
        <v>25</v>
      </c>
      <c r="D126" s="6" t="str">
        <f>VLOOKUP(C126,'03_티어곡선'!$A$5:$F$104,6,FALSE)</f>
        <v>Military</v>
      </c>
      <c r="E126" s="6">
        <v>2</v>
      </c>
      <c r="F126" s="8">
        <f>VLOOKUP(C126,'03_티어곡선'!$A$5:$F$104,3,FALSE)</f>
        <v>495794</v>
      </c>
      <c r="G126" s="8">
        <f>F126*'01_기준값'!$B$11*CHOOSE(E126,'01_기준값'!$B$12,'01_기준값'!$B$13,'01_기준값'!$B$14,'01_기준값'!$B$15,'01_기준값'!$B$16)</f>
        <v>4462146</v>
      </c>
      <c r="H126" s="8">
        <f>VLOOKUP(C126,'03_티어곡선'!$A$5:$F$104,5,FALSE)*IF(E126=5,'01_기준값'!$B$27,'01_기준값'!$B$26)</f>
        <v>1262860</v>
      </c>
      <c r="I126" s="12">
        <f>'01_기준값'!$B$25*(C126-1+E126/5)</f>
        <v>0.122</v>
      </c>
    </row>
    <row r="127" spans="1:9">
      <c r="A127" s="5">
        <v>7123</v>
      </c>
      <c r="B127" s="5" t="s">
        <v>472</v>
      </c>
      <c r="C127" s="5">
        <v>25</v>
      </c>
      <c r="D127" s="5" t="str">
        <f>VLOOKUP(C127,'03_티어곡선'!$A$5:$F$104,6,FALSE)</f>
        <v>Military</v>
      </c>
      <c r="E127" s="5">
        <v>3</v>
      </c>
      <c r="F127" s="7">
        <f>VLOOKUP(C127,'03_티어곡선'!$A$5:$F$104,3,FALSE)</f>
        <v>495794</v>
      </c>
      <c r="G127" s="7">
        <f>F127*'01_기준값'!$B$11*CHOOSE(E127,'01_기준값'!$B$12,'01_기준값'!$B$13,'01_기준값'!$B$14,'01_기준값'!$B$15,'01_기준값'!$B$16)</f>
        <v>5949528</v>
      </c>
      <c r="H127" s="7">
        <f>VLOOKUP(C127,'03_티어곡선'!$A$5:$F$104,5,FALSE)*IF(E127=5,'01_기준값'!$B$27,'01_기준값'!$B$26)</f>
        <v>1262860</v>
      </c>
      <c r="I127" s="11">
        <f>'01_기준값'!$B$25*(C127-1+E127/5)</f>
        <v>0.12300000000000001</v>
      </c>
    </row>
    <row r="128" spans="1:9">
      <c r="A128" s="6">
        <v>7124</v>
      </c>
      <c r="B128" s="6" t="s">
        <v>472</v>
      </c>
      <c r="C128" s="6">
        <v>25</v>
      </c>
      <c r="D128" s="6" t="str">
        <f>VLOOKUP(C128,'03_티어곡선'!$A$5:$F$104,6,FALSE)</f>
        <v>Military</v>
      </c>
      <c r="E128" s="6">
        <v>4</v>
      </c>
      <c r="F128" s="8">
        <f>VLOOKUP(C128,'03_티어곡선'!$A$5:$F$104,3,FALSE)</f>
        <v>495794</v>
      </c>
      <c r="G128" s="8">
        <f>F128*'01_기준값'!$B$11*CHOOSE(E128,'01_기준값'!$B$12,'01_기준값'!$B$13,'01_기준값'!$B$14,'01_기준값'!$B$15,'01_기준값'!$B$16)</f>
        <v>7932704</v>
      </c>
      <c r="H128" s="8">
        <f>VLOOKUP(C128,'03_티어곡선'!$A$5:$F$104,5,FALSE)*IF(E128=5,'01_기준값'!$B$27,'01_기준값'!$B$26)</f>
        <v>1262860</v>
      </c>
      <c r="I128" s="12">
        <f>'01_기준값'!$B$25*(C128-1+E128/5)</f>
        <v>0.12400000000000001</v>
      </c>
    </row>
    <row r="129" spans="1:9">
      <c r="A129" s="5">
        <v>7125</v>
      </c>
      <c r="B129" s="5" t="s">
        <v>472</v>
      </c>
      <c r="C129" s="5">
        <v>25</v>
      </c>
      <c r="D129" s="5" t="str">
        <f>VLOOKUP(C129,'03_티어곡선'!$A$5:$F$104,6,FALSE)</f>
        <v>Military</v>
      </c>
      <c r="E129" s="5">
        <v>5</v>
      </c>
      <c r="F129" s="7">
        <f>VLOOKUP(C129,'03_티어곡선'!$A$5:$F$104,3,FALSE)</f>
        <v>495794</v>
      </c>
      <c r="G129" s="7">
        <f>F129*'01_기준값'!$B$11*CHOOSE(E129,'01_기준값'!$B$12,'01_기준값'!$B$13,'01_기준값'!$B$14,'01_기준값'!$B$15,'01_기준값'!$B$16)</f>
        <v>9915880</v>
      </c>
      <c r="H129" s="7">
        <f>VLOOKUP(C129,'03_티어곡선'!$A$5:$F$104,5,FALSE)*IF(E129=5,'01_기준값'!$B$27,'01_기준값'!$B$26)</f>
        <v>7577160</v>
      </c>
      <c r="I129" s="11">
        <f>'01_기준값'!$B$25*(C129-1+E129/5)</f>
        <v>0.125</v>
      </c>
    </row>
    <row r="130" spans="1:9">
      <c r="A130" s="6">
        <v>7126</v>
      </c>
      <c r="B130" s="6" t="s">
        <v>473</v>
      </c>
      <c r="C130" s="6">
        <v>26</v>
      </c>
      <c r="D130" s="6" t="str">
        <f>VLOOKUP(C130,'03_티어곡선'!$A$5:$F$104,6,FALSE)</f>
        <v>Military</v>
      </c>
      <c r="E130" s="6">
        <v>1</v>
      </c>
      <c r="F130" s="8">
        <f>VLOOKUP(C130,'03_티어곡선'!$A$5:$F$104,3,FALSE)</f>
        <v>540324</v>
      </c>
      <c r="G130" s="8">
        <f>F130*'01_기준값'!$B$11*CHOOSE(E130,'01_기준값'!$B$12,'01_기준값'!$B$13,'01_기준값'!$B$14,'01_기준값'!$B$15,'01_기준값'!$B$16)</f>
        <v>3241944</v>
      </c>
      <c r="H130" s="8">
        <f>VLOOKUP(C130,'03_티어곡선'!$A$5:$F$104,5,FALSE)*IF(E130=5,'01_기준값'!$B$27,'01_기준값'!$B$26)</f>
        <v>1320280</v>
      </c>
      <c r="I130" s="12">
        <f>'01_기준값'!$B$25*(C130-1+E130/5)</f>
        <v>0.126</v>
      </c>
    </row>
    <row r="131" spans="1:9">
      <c r="A131" s="5">
        <v>7127</v>
      </c>
      <c r="B131" s="5" t="s">
        <v>473</v>
      </c>
      <c r="C131" s="5">
        <v>26</v>
      </c>
      <c r="D131" s="5" t="str">
        <f>VLOOKUP(C131,'03_티어곡선'!$A$5:$F$104,6,FALSE)</f>
        <v>Military</v>
      </c>
      <c r="E131" s="5">
        <v>2</v>
      </c>
      <c r="F131" s="7">
        <f>VLOOKUP(C131,'03_티어곡선'!$A$5:$F$104,3,FALSE)</f>
        <v>540324</v>
      </c>
      <c r="G131" s="7">
        <f>F131*'01_기준값'!$B$11*CHOOSE(E131,'01_기준값'!$B$12,'01_기준값'!$B$13,'01_기준값'!$B$14,'01_기준값'!$B$15,'01_기준값'!$B$16)</f>
        <v>4862916</v>
      </c>
      <c r="H131" s="7">
        <f>VLOOKUP(C131,'03_티어곡선'!$A$5:$F$104,5,FALSE)*IF(E131=5,'01_기준값'!$B$27,'01_기준값'!$B$26)</f>
        <v>1320280</v>
      </c>
      <c r="I131" s="11">
        <f>'01_기준값'!$B$25*(C131-1+E131/5)</f>
        <v>0.127</v>
      </c>
    </row>
    <row r="132" spans="1:9">
      <c r="A132" s="6">
        <v>7128</v>
      </c>
      <c r="B132" s="6" t="s">
        <v>473</v>
      </c>
      <c r="C132" s="6">
        <v>26</v>
      </c>
      <c r="D132" s="6" t="str">
        <f>VLOOKUP(C132,'03_티어곡선'!$A$5:$F$104,6,FALSE)</f>
        <v>Military</v>
      </c>
      <c r="E132" s="6">
        <v>3</v>
      </c>
      <c r="F132" s="8">
        <f>VLOOKUP(C132,'03_티어곡선'!$A$5:$F$104,3,FALSE)</f>
        <v>540324</v>
      </c>
      <c r="G132" s="8">
        <f>F132*'01_기준값'!$B$11*CHOOSE(E132,'01_기준값'!$B$12,'01_기준값'!$B$13,'01_기준값'!$B$14,'01_기준값'!$B$15,'01_기준값'!$B$16)</f>
        <v>6483888</v>
      </c>
      <c r="H132" s="8">
        <f>VLOOKUP(C132,'03_티어곡선'!$A$5:$F$104,5,FALSE)*IF(E132=5,'01_기준값'!$B$27,'01_기준값'!$B$26)</f>
        <v>1320280</v>
      </c>
      <c r="I132" s="12">
        <f>'01_기준값'!$B$25*(C132-1+E132/5)</f>
        <v>0.128</v>
      </c>
    </row>
    <row r="133" spans="1:9">
      <c r="A133" s="5">
        <v>7129</v>
      </c>
      <c r="B133" s="5" t="s">
        <v>473</v>
      </c>
      <c r="C133" s="5">
        <v>26</v>
      </c>
      <c r="D133" s="5" t="str">
        <f>VLOOKUP(C133,'03_티어곡선'!$A$5:$F$104,6,FALSE)</f>
        <v>Military</v>
      </c>
      <c r="E133" s="5">
        <v>4</v>
      </c>
      <c r="F133" s="7">
        <f>VLOOKUP(C133,'03_티어곡선'!$A$5:$F$104,3,FALSE)</f>
        <v>540324</v>
      </c>
      <c r="G133" s="7">
        <f>F133*'01_기준값'!$B$11*CHOOSE(E133,'01_기준값'!$B$12,'01_기준값'!$B$13,'01_기준값'!$B$14,'01_기준값'!$B$15,'01_기준값'!$B$16)</f>
        <v>8645184</v>
      </c>
      <c r="H133" s="7">
        <f>VLOOKUP(C133,'03_티어곡선'!$A$5:$F$104,5,FALSE)*IF(E133=5,'01_기준값'!$B$27,'01_기준값'!$B$26)</f>
        <v>1320280</v>
      </c>
      <c r="I133" s="11">
        <f>'01_기준값'!$B$25*(C133-1+E133/5)</f>
        <v>0.129</v>
      </c>
    </row>
    <row r="134" spans="1:9">
      <c r="A134" s="6">
        <v>7130</v>
      </c>
      <c r="B134" s="6" t="s">
        <v>473</v>
      </c>
      <c r="C134" s="6">
        <v>26</v>
      </c>
      <c r="D134" s="6" t="str">
        <f>VLOOKUP(C134,'03_티어곡선'!$A$5:$F$104,6,FALSE)</f>
        <v>Military</v>
      </c>
      <c r="E134" s="6">
        <v>5</v>
      </c>
      <c r="F134" s="8">
        <f>VLOOKUP(C134,'03_티어곡선'!$A$5:$F$104,3,FALSE)</f>
        <v>540324</v>
      </c>
      <c r="G134" s="8">
        <f>F134*'01_기준값'!$B$11*CHOOSE(E134,'01_기준값'!$B$12,'01_기준값'!$B$13,'01_기준값'!$B$14,'01_기준값'!$B$15,'01_기준값'!$B$16)</f>
        <v>10806480</v>
      </c>
      <c r="H134" s="8">
        <f>VLOOKUP(C134,'03_티어곡선'!$A$5:$F$104,5,FALSE)*IF(E134=5,'01_기준값'!$B$27,'01_기준값'!$B$26)</f>
        <v>7921680</v>
      </c>
      <c r="I134" s="12">
        <f>'01_기준값'!$B$25*(C134-1+E134/5)</f>
        <v>0.13</v>
      </c>
    </row>
    <row r="135" spans="1:9">
      <c r="A135" s="5">
        <v>7131</v>
      </c>
      <c r="B135" s="5" t="s">
        <v>474</v>
      </c>
      <c r="C135" s="5">
        <v>27</v>
      </c>
      <c r="D135" s="5" t="str">
        <f>VLOOKUP(C135,'03_티어곡선'!$A$5:$F$104,6,FALSE)</f>
        <v>Military</v>
      </c>
      <c r="E135" s="5">
        <v>1</v>
      </c>
      <c r="F135" s="7">
        <f>VLOOKUP(C135,'03_티어곡선'!$A$5:$F$104,3,FALSE)</f>
        <v>588854</v>
      </c>
      <c r="G135" s="7">
        <f>F135*'01_기준값'!$B$11*CHOOSE(E135,'01_기준값'!$B$12,'01_기준값'!$B$13,'01_기준값'!$B$14,'01_기준값'!$B$15,'01_기준값'!$B$16)</f>
        <v>3533124</v>
      </c>
      <c r="H135" s="7">
        <f>VLOOKUP(C135,'03_티어곡선'!$A$5:$F$104,5,FALSE)*IF(E135=5,'01_기준값'!$B$27,'01_기준값'!$B$26)</f>
        <v>1380320</v>
      </c>
      <c r="I135" s="11">
        <f>'01_기준값'!$B$25*(C135-1+E135/5)</f>
        <v>0.13100000000000001</v>
      </c>
    </row>
    <row r="136" spans="1:9">
      <c r="A136" s="6">
        <v>7132</v>
      </c>
      <c r="B136" s="6" t="s">
        <v>474</v>
      </c>
      <c r="C136" s="6">
        <v>27</v>
      </c>
      <c r="D136" s="6" t="str">
        <f>VLOOKUP(C136,'03_티어곡선'!$A$5:$F$104,6,FALSE)</f>
        <v>Military</v>
      </c>
      <c r="E136" s="6">
        <v>2</v>
      </c>
      <c r="F136" s="8">
        <f>VLOOKUP(C136,'03_티어곡선'!$A$5:$F$104,3,FALSE)</f>
        <v>588854</v>
      </c>
      <c r="G136" s="8">
        <f>F136*'01_기준값'!$B$11*CHOOSE(E136,'01_기준값'!$B$12,'01_기준값'!$B$13,'01_기준값'!$B$14,'01_기준값'!$B$15,'01_기준값'!$B$16)</f>
        <v>5299686</v>
      </c>
      <c r="H136" s="8">
        <f>VLOOKUP(C136,'03_티어곡선'!$A$5:$F$104,5,FALSE)*IF(E136=5,'01_기준값'!$B$27,'01_기준값'!$B$26)</f>
        <v>1380320</v>
      </c>
      <c r="I136" s="12">
        <f>'01_기준값'!$B$25*(C136-1+E136/5)</f>
        <v>0.13200000000000001</v>
      </c>
    </row>
    <row r="137" spans="1:9">
      <c r="A137" s="5">
        <v>7133</v>
      </c>
      <c r="B137" s="5" t="s">
        <v>474</v>
      </c>
      <c r="C137" s="5">
        <v>27</v>
      </c>
      <c r="D137" s="5" t="str">
        <f>VLOOKUP(C137,'03_티어곡선'!$A$5:$F$104,6,FALSE)</f>
        <v>Military</v>
      </c>
      <c r="E137" s="5">
        <v>3</v>
      </c>
      <c r="F137" s="7">
        <f>VLOOKUP(C137,'03_티어곡선'!$A$5:$F$104,3,FALSE)</f>
        <v>588854</v>
      </c>
      <c r="G137" s="7">
        <f>F137*'01_기준값'!$B$11*CHOOSE(E137,'01_기준값'!$B$12,'01_기준값'!$B$13,'01_기준값'!$B$14,'01_기준값'!$B$15,'01_기준값'!$B$16)</f>
        <v>7066248</v>
      </c>
      <c r="H137" s="7">
        <f>VLOOKUP(C137,'03_티어곡선'!$A$5:$F$104,5,FALSE)*IF(E137=5,'01_기준값'!$B$27,'01_기준값'!$B$26)</f>
        <v>1380320</v>
      </c>
      <c r="I137" s="11">
        <f>'01_기준값'!$B$25*(C137-1+E137/5)</f>
        <v>0.13300000000000001</v>
      </c>
    </row>
    <row r="138" spans="1:9">
      <c r="A138" s="6">
        <v>7134</v>
      </c>
      <c r="B138" s="6" t="s">
        <v>474</v>
      </c>
      <c r="C138" s="6">
        <v>27</v>
      </c>
      <c r="D138" s="6" t="str">
        <f>VLOOKUP(C138,'03_티어곡선'!$A$5:$F$104,6,FALSE)</f>
        <v>Military</v>
      </c>
      <c r="E138" s="6">
        <v>4</v>
      </c>
      <c r="F138" s="8">
        <f>VLOOKUP(C138,'03_티어곡선'!$A$5:$F$104,3,FALSE)</f>
        <v>588854</v>
      </c>
      <c r="G138" s="8">
        <f>F138*'01_기준값'!$B$11*CHOOSE(E138,'01_기준값'!$B$12,'01_기준값'!$B$13,'01_기준값'!$B$14,'01_기준값'!$B$15,'01_기준값'!$B$16)</f>
        <v>9421664</v>
      </c>
      <c r="H138" s="8">
        <f>VLOOKUP(C138,'03_티어곡선'!$A$5:$F$104,5,FALSE)*IF(E138=5,'01_기준값'!$B$27,'01_기준값'!$B$26)</f>
        <v>1380320</v>
      </c>
      <c r="I138" s="12">
        <f>'01_기준값'!$B$25*(C138-1+E138/5)</f>
        <v>0.13400000000000001</v>
      </c>
    </row>
    <row r="139" spans="1:9">
      <c r="A139" s="5">
        <v>7135</v>
      </c>
      <c r="B139" s="5" t="s">
        <v>474</v>
      </c>
      <c r="C139" s="5">
        <v>27</v>
      </c>
      <c r="D139" s="5" t="str">
        <f>VLOOKUP(C139,'03_티어곡선'!$A$5:$F$104,6,FALSE)</f>
        <v>Military</v>
      </c>
      <c r="E139" s="5">
        <v>5</v>
      </c>
      <c r="F139" s="7">
        <f>VLOOKUP(C139,'03_티어곡선'!$A$5:$F$104,3,FALSE)</f>
        <v>588854</v>
      </c>
      <c r="G139" s="7">
        <f>F139*'01_기준값'!$B$11*CHOOSE(E139,'01_기준값'!$B$12,'01_기준값'!$B$13,'01_기준값'!$B$14,'01_기준값'!$B$15,'01_기준값'!$B$16)</f>
        <v>11777080</v>
      </c>
      <c r="H139" s="7">
        <f>VLOOKUP(C139,'03_티어곡선'!$A$5:$F$104,5,FALSE)*IF(E139=5,'01_기준값'!$B$27,'01_기준값'!$B$26)</f>
        <v>8281920</v>
      </c>
      <c r="I139" s="11">
        <f>'01_기준값'!$B$25*(C139-1+E139/5)</f>
        <v>0.13500000000000001</v>
      </c>
    </row>
    <row r="140" spans="1:9">
      <c r="A140" s="6">
        <v>7136</v>
      </c>
      <c r="B140" s="6" t="s">
        <v>475</v>
      </c>
      <c r="C140" s="6">
        <v>28</v>
      </c>
      <c r="D140" s="6" t="str">
        <f>VLOOKUP(C140,'03_티어곡선'!$A$5:$F$104,6,FALSE)</f>
        <v>Military</v>
      </c>
      <c r="E140" s="6">
        <v>1</v>
      </c>
      <c r="F140" s="8">
        <f>VLOOKUP(C140,'03_티어곡선'!$A$5:$F$104,3,FALSE)</f>
        <v>641742</v>
      </c>
      <c r="G140" s="8">
        <f>F140*'01_기준값'!$B$11*CHOOSE(E140,'01_기준값'!$B$12,'01_기준값'!$B$13,'01_기준값'!$B$14,'01_기준값'!$B$15,'01_기준값'!$B$16)</f>
        <v>3850452</v>
      </c>
      <c r="H140" s="8">
        <f>VLOOKUP(C140,'03_티어곡선'!$A$5:$F$104,5,FALSE)*IF(E140=5,'01_기준값'!$B$27,'01_기준값'!$B$26)</f>
        <v>1443100</v>
      </c>
      <c r="I140" s="12">
        <f>'01_기준값'!$B$25*(C140-1+E140/5)</f>
        <v>0.13600000000000001</v>
      </c>
    </row>
    <row r="141" spans="1:9">
      <c r="A141" s="5">
        <v>7137</v>
      </c>
      <c r="B141" s="5" t="s">
        <v>475</v>
      </c>
      <c r="C141" s="5">
        <v>28</v>
      </c>
      <c r="D141" s="5" t="str">
        <f>VLOOKUP(C141,'03_티어곡선'!$A$5:$F$104,6,FALSE)</f>
        <v>Military</v>
      </c>
      <c r="E141" s="5">
        <v>2</v>
      </c>
      <c r="F141" s="7">
        <f>VLOOKUP(C141,'03_티어곡선'!$A$5:$F$104,3,FALSE)</f>
        <v>641742</v>
      </c>
      <c r="G141" s="7">
        <f>F141*'01_기준값'!$B$11*CHOOSE(E141,'01_기준값'!$B$12,'01_기준값'!$B$13,'01_기준값'!$B$14,'01_기준값'!$B$15,'01_기준값'!$B$16)</f>
        <v>5775678</v>
      </c>
      <c r="H141" s="7">
        <f>VLOOKUP(C141,'03_티어곡선'!$A$5:$F$104,5,FALSE)*IF(E141=5,'01_기준값'!$B$27,'01_기준값'!$B$26)</f>
        <v>1443100</v>
      </c>
      <c r="I141" s="11">
        <f>'01_기준값'!$B$25*(C141-1+E141/5)</f>
        <v>0.13699999999999998</v>
      </c>
    </row>
    <row r="142" spans="1:9">
      <c r="A142" s="6">
        <v>7138</v>
      </c>
      <c r="B142" s="6" t="s">
        <v>475</v>
      </c>
      <c r="C142" s="6">
        <v>28</v>
      </c>
      <c r="D142" s="6" t="str">
        <f>VLOOKUP(C142,'03_티어곡선'!$A$5:$F$104,6,FALSE)</f>
        <v>Military</v>
      </c>
      <c r="E142" s="6">
        <v>3</v>
      </c>
      <c r="F142" s="8">
        <f>VLOOKUP(C142,'03_티어곡선'!$A$5:$F$104,3,FALSE)</f>
        <v>641742</v>
      </c>
      <c r="G142" s="8">
        <f>F142*'01_기준값'!$B$11*CHOOSE(E142,'01_기준값'!$B$12,'01_기준값'!$B$13,'01_기준값'!$B$14,'01_기준값'!$B$15,'01_기준값'!$B$16)</f>
        <v>7700904</v>
      </c>
      <c r="H142" s="8">
        <f>VLOOKUP(C142,'03_티어곡선'!$A$5:$F$104,5,FALSE)*IF(E142=5,'01_기준값'!$B$27,'01_기준값'!$B$26)</f>
        <v>1443100</v>
      </c>
      <c r="I142" s="12">
        <f>'01_기준값'!$B$25*(C142-1+E142/5)</f>
        <v>0.13800000000000001</v>
      </c>
    </row>
    <row r="143" spans="1:9">
      <c r="A143" s="5">
        <v>7139</v>
      </c>
      <c r="B143" s="5" t="s">
        <v>475</v>
      </c>
      <c r="C143" s="5">
        <v>28</v>
      </c>
      <c r="D143" s="5" t="str">
        <f>VLOOKUP(C143,'03_티어곡선'!$A$5:$F$104,6,FALSE)</f>
        <v>Military</v>
      </c>
      <c r="E143" s="5">
        <v>4</v>
      </c>
      <c r="F143" s="7">
        <f>VLOOKUP(C143,'03_티어곡선'!$A$5:$F$104,3,FALSE)</f>
        <v>641742</v>
      </c>
      <c r="G143" s="7">
        <f>F143*'01_기준값'!$B$11*CHOOSE(E143,'01_기준값'!$B$12,'01_기준값'!$B$13,'01_기준값'!$B$14,'01_기준값'!$B$15,'01_기준값'!$B$16)</f>
        <v>10267872</v>
      </c>
      <c r="H143" s="7">
        <f>VLOOKUP(C143,'03_티어곡선'!$A$5:$F$104,5,FALSE)*IF(E143=5,'01_기준값'!$B$27,'01_기준값'!$B$26)</f>
        <v>1443100</v>
      </c>
      <c r="I143" s="11">
        <f>'01_기준값'!$B$25*(C143-1+E143/5)</f>
        <v>0.13900000000000001</v>
      </c>
    </row>
    <row r="144" spans="1:9">
      <c r="A144" s="6">
        <v>7140</v>
      </c>
      <c r="B144" s="6" t="s">
        <v>475</v>
      </c>
      <c r="C144" s="6">
        <v>28</v>
      </c>
      <c r="D144" s="6" t="str">
        <f>VLOOKUP(C144,'03_티어곡선'!$A$5:$F$104,6,FALSE)</f>
        <v>Military</v>
      </c>
      <c r="E144" s="6">
        <v>5</v>
      </c>
      <c r="F144" s="8">
        <f>VLOOKUP(C144,'03_티어곡선'!$A$5:$F$104,3,FALSE)</f>
        <v>641742</v>
      </c>
      <c r="G144" s="8">
        <f>F144*'01_기준값'!$B$11*CHOOSE(E144,'01_기준값'!$B$12,'01_기준값'!$B$13,'01_기준값'!$B$14,'01_기준값'!$B$15,'01_기준값'!$B$16)</f>
        <v>12834840</v>
      </c>
      <c r="H144" s="8">
        <f>VLOOKUP(C144,'03_티어곡선'!$A$5:$F$104,5,FALSE)*IF(E144=5,'01_기준값'!$B$27,'01_기준값'!$B$26)</f>
        <v>8658600</v>
      </c>
      <c r="I144" s="12">
        <f>'01_기준값'!$B$25*(C144-1+E144/5)</f>
        <v>0.14000000000000001</v>
      </c>
    </row>
    <row r="145" spans="1:9">
      <c r="A145" s="5">
        <v>7141</v>
      </c>
      <c r="B145" s="5" t="s">
        <v>476</v>
      </c>
      <c r="C145" s="5">
        <v>29</v>
      </c>
      <c r="D145" s="5" t="str">
        <f>VLOOKUP(C145,'03_티어곡선'!$A$5:$F$104,6,FALSE)</f>
        <v>Military</v>
      </c>
      <c r="E145" s="5">
        <v>1</v>
      </c>
      <c r="F145" s="7">
        <f>VLOOKUP(C145,'03_티어곡선'!$A$5:$F$104,3,FALSE)</f>
        <v>709806</v>
      </c>
      <c r="G145" s="7">
        <f>F145*'01_기준값'!$B$11*CHOOSE(E145,'01_기준값'!$B$12,'01_기준값'!$B$13,'01_기준값'!$B$14,'01_기준값'!$B$15,'01_기준값'!$B$16)</f>
        <v>4258836</v>
      </c>
      <c r="H145" s="7">
        <f>VLOOKUP(C145,'03_티어곡선'!$A$5:$F$104,5,FALSE)*IF(E145=5,'01_기준값'!$B$27,'01_기준값'!$B$26)</f>
        <v>1518320</v>
      </c>
      <c r="I145" s="11">
        <f>'01_기준값'!$B$25*(C145-1+E145/5)</f>
        <v>0.14099999999999999</v>
      </c>
    </row>
    <row r="146" spans="1:9">
      <c r="A146" s="6">
        <v>7142</v>
      </c>
      <c r="B146" s="6" t="s">
        <v>476</v>
      </c>
      <c r="C146" s="6">
        <v>29</v>
      </c>
      <c r="D146" s="6" t="str">
        <f>VLOOKUP(C146,'03_티어곡선'!$A$5:$F$104,6,FALSE)</f>
        <v>Military</v>
      </c>
      <c r="E146" s="6">
        <v>2</v>
      </c>
      <c r="F146" s="8">
        <f>VLOOKUP(C146,'03_티어곡선'!$A$5:$F$104,3,FALSE)</f>
        <v>709806</v>
      </c>
      <c r="G146" s="8">
        <f>F146*'01_기준값'!$B$11*CHOOSE(E146,'01_기준값'!$B$12,'01_기준값'!$B$13,'01_기준값'!$B$14,'01_기준값'!$B$15,'01_기준값'!$B$16)</f>
        <v>6388254</v>
      </c>
      <c r="H146" s="8">
        <f>VLOOKUP(C146,'03_티어곡선'!$A$5:$F$104,5,FALSE)*IF(E146=5,'01_기준값'!$B$27,'01_기준값'!$B$26)</f>
        <v>1518320</v>
      </c>
      <c r="I146" s="12">
        <f>'01_기준값'!$B$25*(C146-1+E146/5)</f>
        <v>0.14199999999999999</v>
      </c>
    </row>
    <row r="147" spans="1:9">
      <c r="A147" s="5">
        <v>7143</v>
      </c>
      <c r="B147" s="5" t="s">
        <v>476</v>
      </c>
      <c r="C147" s="5">
        <v>29</v>
      </c>
      <c r="D147" s="5" t="str">
        <f>VLOOKUP(C147,'03_티어곡선'!$A$5:$F$104,6,FALSE)</f>
        <v>Military</v>
      </c>
      <c r="E147" s="5">
        <v>3</v>
      </c>
      <c r="F147" s="7">
        <f>VLOOKUP(C147,'03_티어곡선'!$A$5:$F$104,3,FALSE)</f>
        <v>709806</v>
      </c>
      <c r="G147" s="7">
        <f>F147*'01_기준값'!$B$11*CHOOSE(E147,'01_기준값'!$B$12,'01_기준값'!$B$13,'01_기준값'!$B$14,'01_기준값'!$B$15,'01_기준값'!$B$16)</f>
        <v>8517672</v>
      </c>
      <c r="H147" s="7">
        <f>VLOOKUP(C147,'03_티어곡선'!$A$5:$F$104,5,FALSE)*IF(E147=5,'01_기준값'!$B$27,'01_기준값'!$B$26)</f>
        <v>1518320</v>
      </c>
      <c r="I147" s="11">
        <f>'01_기준값'!$B$25*(C147-1+E147/5)</f>
        <v>0.14300000000000002</v>
      </c>
    </row>
    <row r="148" spans="1:9">
      <c r="A148" s="6">
        <v>7144</v>
      </c>
      <c r="B148" s="6" t="s">
        <v>476</v>
      </c>
      <c r="C148" s="6">
        <v>29</v>
      </c>
      <c r="D148" s="6" t="str">
        <f>VLOOKUP(C148,'03_티어곡선'!$A$5:$F$104,6,FALSE)</f>
        <v>Military</v>
      </c>
      <c r="E148" s="6">
        <v>4</v>
      </c>
      <c r="F148" s="8">
        <f>VLOOKUP(C148,'03_티어곡선'!$A$5:$F$104,3,FALSE)</f>
        <v>709806</v>
      </c>
      <c r="G148" s="8">
        <f>F148*'01_기준값'!$B$11*CHOOSE(E148,'01_기준값'!$B$12,'01_기준값'!$B$13,'01_기준값'!$B$14,'01_기준값'!$B$15,'01_기준값'!$B$16)</f>
        <v>11356896</v>
      </c>
      <c r="H148" s="8">
        <f>VLOOKUP(C148,'03_티어곡선'!$A$5:$F$104,5,FALSE)*IF(E148=5,'01_기준값'!$B$27,'01_기준값'!$B$26)</f>
        <v>1518320</v>
      </c>
      <c r="I148" s="12">
        <f>'01_기준값'!$B$25*(C148-1+E148/5)</f>
        <v>0.14400000000000002</v>
      </c>
    </row>
    <row r="149" spans="1:9">
      <c r="A149" s="5">
        <v>7145</v>
      </c>
      <c r="B149" s="5" t="s">
        <v>476</v>
      </c>
      <c r="C149" s="5">
        <v>29</v>
      </c>
      <c r="D149" s="5" t="str">
        <f>VLOOKUP(C149,'03_티어곡선'!$A$5:$F$104,6,FALSE)</f>
        <v>Military</v>
      </c>
      <c r="E149" s="5">
        <v>5</v>
      </c>
      <c r="F149" s="7">
        <f>VLOOKUP(C149,'03_티어곡선'!$A$5:$F$104,3,FALSE)</f>
        <v>709806</v>
      </c>
      <c r="G149" s="7">
        <f>F149*'01_기준값'!$B$11*CHOOSE(E149,'01_기준값'!$B$12,'01_기준값'!$B$13,'01_기준값'!$B$14,'01_기준값'!$B$15,'01_기준값'!$B$16)</f>
        <v>14196120</v>
      </c>
      <c r="H149" s="7">
        <f>VLOOKUP(C149,'03_티어곡선'!$A$5:$F$104,5,FALSE)*IF(E149=5,'01_기준값'!$B$27,'01_기준값'!$B$26)</f>
        <v>9109920</v>
      </c>
      <c r="I149" s="11">
        <f>'01_기준값'!$B$25*(C149-1+E149/5)</f>
        <v>0.14499999999999999</v>
      </c>
    </row>
    <row r="150" spans="1:9">
      <c r="A150" s="6">
        <v>7146</v>
      </c>
      <c r="B150" s="6" t="s">
        <v>477</v>
      </c>
      <c r="C150" s="6">
        <v>30</v>
      </c>
      <c r="D150" s="6" t="str">
        <f>VLOOKUP(C150,'03_티어곡선'!$A$5:$F$104,6,FALSE)</f>
        <v>Military</v>
      </c>
      <c r="E150" s="6">
        <v>1</v>
      </c>
      <c r="F150" s="8">
        <f>VLOOKUP(C150,'03_티어곡선'!$A$5:$F$104,3,FALSE)</f>
        <v>785088</v>
      </c>
      <c r="G150" s="8">
        <f>F150*'01_기준값'!$B$11*CHOOSE(E150,'01_기준값'!$B$12,'01_기준값'!$B$13,'01_기준값'!$B$14,'01_기준값'!$B$15,'01_기준값'!$B$16)</f>
        <v>4710528</v>
      </c>
      <c r="H150" s="8">
        <f>VLOOKUP(C150,'03_티어곡선'!$A$5:$F$104,5,FALSE)*IF(E150=5,'01_기준값'!$B$27,'01_기준값'!$B$26)</f>
        <v>1597440</v>
      </c>
      <c r="I150" s="12">
        <f>'01_기준값'!$B$25*(C150-1+E150/5)</f>
        <v>0.14599999999999999</v>
      </c>
    </row>
    <row r="151" spans="1:9">
      <c r="A151" s="5">
        <v>7147</v>
      </c>
      <c r="B151" s="5" t="s">
        <v>477</v>
      </c>
      <c r="C151" s="5">
        <v>30</v>
      </c>
      <c r="D151" s="5" t="str">
        <f>VLOOKUP(C151,'03_티어곡선'!$A$5:$F$104,6,FALSE)</f>
        <v>Military</v>
      </c>
      <c r="E151" s="5">
        <v>2</v>
      </c>
      <c r="F151" s="7">
        <f>VLOOKUP(C151,'03_티어곡선'!$A$5:$F$104,3,FALSE)</f>
        <v>785088</v>
      </c>
      <c r="G151" s="7">
        <f>F151*'01_기준값'!$B$11*CHOOSE(E151,'01_기준값'!$B$12,'01_기준값'!$B$13,'01_기준값'!$B$14,'01_기준값'!$B$15,'01_기준값'!$B$16)</f>
        <v>7065792</v>
      </c>
      <c r="H151" s="7">
        <f>VLOOKUP(C151,'03_티어곡선'!$A$5:$F$104,5,FALSE)*IF(E151=5,'01_기준값'!$B$27,'01_기준값'!$B$26)</f>
        <v>1597440</v>
      </c>
      <c r="I151" s="11">
        <f>'01_기준값'!$B$25*(C151-1+E151/5)</f>
        <v>0.14699999999999999</v>
      </c>
    </row>
    <row r="152" spans="1:9">
      <c r="A152" s="6">
        <v>7148</v>
      </c>
      <c r="B152" s="6" t="s">
        <v>477</v>
      </c>
      <c r="C152" s="6">
        <v>30</v>
      </c>
      <c r="D152" s="6" t="str">
        <f>VLOOKUP(C152,'03_티어곡선'!$A$5:$F$104,6,FALSE)</f>
        <v>Military</v>
      </c>
      <c r="E152" s="6">
        <v>3</v>
      </c>
      <c r="F152" s="8">
        <f>VLOOKUP(C152,'03_티어곡선'!$A$5:$F$104,3,FALSE)</f>
        <v>785088</v>
      </c>
      <c r="G152" s="8">
        <f>F152*'01_기준값'!$B$11*CHOOSE(E152,'01_기준값'!$B$12,'01_기준값'!$B$13,'01_기준값'!$B$14,'01_기준값'!$B$15,'01_기준값'!$B$16)</f>
        <v>9421056</v>
      </c>
      <c r="H152" s="8">
        <f>VLOOKUP(C152,'03_티어곡선'!$A$5:$F$104,5,FALSE)*IF(E152=5,'01_기준값'!$B$27,'01_기준값'!$B$26)</f>
        <v>1597440</v>
      </c>
      <c r="I152" s="12">
        <f>'01_기준값'!$B$25*(C152-1+E152/5)</f>
        <v>0.14800000000000002</v>
      </c>
    </row>
    <row r="153" spans="1:9">
      <c r="A153" s="5">
        <v>7149</v>
      </c>
      <c r="B153" s="5" t="s">
        <v>477</v>
      </c>
      <c r="C153" s="5">
        <v>30</v>
      </c>
      <c r="D153" s="5" t="str">
        <f>VLOOKUP(C153,'03_티어곡선'!$A$5:$F$104,6,FALSE)</f>
        <v>Military</v>
      </c>
      <c r="E153" s="5">
        <v>4</v>
      </c>
      <c r="F153" s="7">
        <f>VLOOKUP(C153,'03_티어곡선'!$A$5:$F$104,3,FALSE)</f>
        <v>785088</v>
      </c>
      <c r="G153" s="7">
        <f>F153*'01_기준값'!$B$11*CHOOSE(E153,'01_기준값'!$B$12,'01_기준값'!$B$13,'01_기준값'!$B$14,'01_기준값'!$B$15,'01_기준값'!$B$16)</f>
        <v>12561408</v>
      </c>
      <c r="H153" s="7">
        <f>VLOOKUP(C153,'03_티어곡선'!$A$5:$F$104,5,FALSE)*IF(E153=5,'01_기준값'!$B$27,'01_기준값'!$B$26)</f>
        <v>1597440</v>
      </c>
      <c r="I153" s="11">
        <f>'01_기준값'!$B$25*(C153-1+E153/5)</f>
        <v>0.14899999999999999</v>
      </c>
    </row>
    <row r="154" spans="1:9">
      <c r="A154" s="6">
        <v>7150</v>
      </c>
      <c r="B154" s="6" t="s">
        <v>477</v>
      </c>
      <c r="C154" s="6">
        <v>30</v>
      </c>
      <c r="D154" s="6" t="str">
        <f>VLOOKUP(C154,'03_티어곡선'!$A$5:$F$104,6,FALSE)</f>
        <v>Military</v>
      </c>
      <c r="E154" s="6">
        <v>5</v>
      </c>
      <c r="F154" s="8">
        <f>VLOOKUP(C154,'03_티어곡선'!$A$5:$F$104,3,FALSE)</f>
        <v>785088</v>
      </c>
      <c r="G154" s="8">
        <f>F154*'01_기준값'!$B$11*CHOOSE(E154,'01_기준값'!$B$12,'01_기준값'!$B$13,'01_기준값'!$B$14,'01_기준값'!$B$15,'01_기준값'!$B$16)</f>
        <v>15701760</v>
      </c>
      <c r="H154" s="8">
        <f>VLOOKUP(C154,'03_티어곡선'!$A$5:$F$104,5,FALSE)*IF(E154=5,'01_기준값'!$B$27,'01_기준값'!$B$26)</f>
        <v>9584640</v>
      </c>
      <c r="I154" s="12">
        <f>'01_기준값'!$B$25*(C154-1+E154/5)</f>
        <v>0.15</v>
      </c>
    </row>
    <row r="155" spans="1:9">
      <c r="A155" s="5">
        <v>7151</v>
      </c>
      <c r="B155" s="5" t="s">
        <v>478</v>
      </c>
      <c r="C155" s="5">
        <v>31</v>
      </c>
      <c r="D155" s="5" t="str">
        <f>VLOOKUP(C155,'03_티어곡선'!$A$5:$F$104,6,FALSE)</f>
        <v>Industry</v>
      </c>
      <c r="E155" s="5">
        <v>1</v>
      </c>
      <c r="F155" s="7">
        <f>VLOOKUP(C155,'03_티어곡선'!$A$5:$F$104,3,FALSE)</f>
        <v>824342.4</v>
      </c>
      <c r="G155" s="7">
        <f>F155*'01_기준값'!$B$11*CHOOSE(E155,'01_기준값'!$B$12,'01_기준값'!$B$13,'01_기준값'!$B$14,'01_기준값'!$B$15,'01_기준값'!$B$16)</f>
        <v>4946054.3999999994</v>
      </c>
      <c r="H155" s="7">
        <f>VLOOKUP(C155,'03_티어곡선'!$A$5:$F$104,5,FALSE)*IF(E155=5,'01_기준값'!$B$27,'01_기준값'!$B$26)</f>
        <v>1617130.0655023316</v>
      </c>
      <c r="I155" s="11">
        <f>'01_기준값'!$B$25*(C155-1+E155/5)</f>
        <v>0.151</v>
      </c>
    </row>
    <row r="156" spans="1:9">
      <c r="A156" s="6">
        <v>7152</v>
      </c>
      <c r="B156" s="6" t="s">
        <v>478</v>
      </c>
      <c r="C156" s="6">
        <v>31</v>
      </c>
      <c r="D156" s="6" t="str">
        <f>VLOOKUP(C156,'03_티어곡선'!$A$5:$F$104,6,FALSE)</f>
        <v>Industry</v>
      </c>
      <c r="E156" s="6">
        <v>2</v>
      </c>
      <c r="F156" s="8">
        <f>VLOOKUP(C156,'03_티어곡선'!$A$5:$F$104,3,FALSE)</f>
        <v>824342.4</v>
      </c>
      <c r="G156" s="8">
        <f>F156*'01_기준값'!$B$11*CHOOSE(E156,'01_기준값'!$B$12,'01_기준값'!$B$13,'01_기준값'!$B$14,'01_기준값'!$B$15,'01_기준값'!$B$16)</f>
        <v>7419081.6000000006</v>
      </c>
      <c r="H156" s="8">
        <f>VLOOKUP(C156,'03_티어곡선'!$A$5:$F$104,5,FALSE)*IF(E156=5,'01_기준값'!$B$27,'01_기준값'!$B$26)</f>
        <v>1617130.0655023316</v>
      </c>
      <c r="I156" s="12">
        <f>'01_기준값'!$B$25*(C156-1+E156/5)</f>
        <v>0.152</v>
      </c>
    </row>
    <row r="157" spans="1:9">
      <c r="A157" s="5">
        <v>7153</v>
      </c>
      <c r="B157" s="5" t="s">
        <v>478</v>
      </c>
      <c r="C157" s="5">
        <v>31</v>
      </c>
      <c r="D157" s="5" t="str">
        <f>VLOOKUP(C157,'03_티어곡선'!$A$5:$F$104,6,FALSE)</f>
        <v>Industry</v>
      </c>
      <c r="E157" s="5">
        <v>3</v>
      </c>
      <c r="F157" s="7">
        <f>VLOOKUP(C157,'03_티어곡선'!$A$5:$F$104,3,FALSE)</f>
        <v>824342.4</v>
      </c>
      <c r="G157" s="7">
        <f>F157*'01_기준값'!$B$11*CHOOSE(E157,'01_기준값'!$B$12,'01_기준값'!$B$13,'01_기준값'!$B$14,'01_기준값'!$B$15,'01_기준값'!$B$16)</f>
        <v>9892108.7999999989</v>
      </c>
      <c r="H157" s="7">
        <f>VLOOKUP(C157,'03_티어곡선'!$A$5:$F$104,5,FALSE)*IF(E157=5,'01_기준값'!$B$27,'01_기준값'!$B$26)</f>
        <v>1617130.0655023316</v>
      </c>
      <c r="I157" s="11">
        <f>'01_기준값'!$B$25*(C157-1+E157/5)</f>
        <v>0.153</v>
      </c>
    </row>
    <row r="158" spans="1:9">
      <c r="A158" s="6">
        <v>7154</v>
      </c>
      <c r="B158" s="6" t="s">
        <v>478</v>
      </c>
      <c r="C158" s="6">
        <v>31</v>
      </c>
      <c r="D158" s="6" t="str">
        <f>VLOOKUP(C158,'03_티어곡선'!$A$5:$F$104,6,FALSE)</f>
        <v>Industry</v>
      </c>
      <c r="E158" s="6">
        <v>4</v>
      </c>
      <c r="F158" s="8">
        <f>VLOOKUP(C158,'03_티어곡선'!$A$5:$F$104,3,FALSE)</f>
        <v>824342.4</v>
      </c>
      <c r="G158" s="8">
        <f>F158*'01_기준값'!$B$11*CHOOSE(E158,'01_기준값'!$B$12,'01_기준값'!$B$13,'01_기준값'!$B$14,'01_기준값'!$B$15,'01_기준값'!$B$16)</f>
        <v>13189478.4</v>
      </c>
      <c r="H158" s="8">
        <f>VLOOKUP(C158,'03_티어곡선'!$A$5:$F$104,5,FALSE)*IF(E158=5,'01_기준값'!$B$27,'01_기준값'!$B$26)</f>
        <v>1617130.0655023316</v>
      </c>
      <c r="I158" s="12">
        <f>'01_기준값'!$B$25*(C158-1+E158/5)</f>
        <v>0.154</v>
      </c>
    </row>
    <row r="159" spans="1:9">
      <c r="A159" s="5">
        <v>7155</v>
      </c>
      <c r="B159" s="5" t="s">
        <v>478</v>
      </c>
      <c r="C159" s="5">
        <v>31</v>
      </c>
      <c r="D159" s="5" t="str">
        <f>VLOOKUP(C159,'03_티어곡선'!$A$5:$F$104,6,FALSE)</f>
        <v>Industry</v>
      </c>
      <c r="E159" s="5">
        <v>5</v>
      </c>
      <c r="F159" s="7">
        <f>VLOOKUP(C159,'03_티어곡선'!$A$5:$F$104,3,FALSE)</f>
        <v>824342.4</v>
      </c>
      <c r="G159" s="7">
        <f>F159*'01_기준값'!$B$11*CHOOSE(E159,'01_기준값'!$B$12,'01_기준값'!$B$13,'01_기준값'!$B$14,'01_기준값'!$B$15,'01_기준값'!$B$16)</f>
        <v>16486848</v>
      </c>
      <c r="H159" s="7">
        <f>VLOOKUP(C159,'03_티어곡선'!$A$5:$F$104,5,FALSE)*IF(E159=5,'01_기준값'!$B$27,'01_기준값'!$B$26)</f>
        <v>9702780.3930139896</v>
      </c>
      <c r="I159" s="11">
        <f>'01_기준값'!$B$25*(C159-1+E159/5)</f>
        <v>0.155</v>
      </c>
    </row>
    <row r="160" spans="1:9">
      <c r="A160" s="6">
        <v>7156</v>
      </c>
      <c r="B160" s="6" t="s">
        <v>479</v>
      </c>
      <c r="C160" s="6">
        <v>32</v>
      </c>
      <c r="D160" s="6" t="str">
        <f>VLOOKUP(C160,'03_티어곡선'!$A$5:$F$104,6,FALSE)</f>
        <v>Industry</v>
      </c>
      <c r="E160" s="6">
        <v>1</v>
      </c>
      <c r="F160" s="8">
        <f>VLOOKUP(C160,'03_티어곡선'!$A$5:$F$104,3,FALSE)</f>
        <v>867550.30689599994</v>
      </c>
      <c r="G160" s="8">
        <f>F160*'01_기준값'!$B$11*CHOOSE(E160,'01_기준값'!$B$12,'01_기준값'!$B$13,'01_기준값'!$B$14,'01_기준값'!$B$15,'01_기준값'!$B$16)</f>
        <v>5205301.8413760001</v>
      </c>
      <c r="H160" s="8">
        <f>VLOOKUP(C160,'03_티어곡선'!$A$5:$F$104,5,FALSE)*IF(E160=5,'01_기준값'!$B$27,'01_기준값'!$B$26)</f>
        <v>1637062.8309993339</v>
      </c>
      <c r="I160" s="12">
        <f>'01_기준값'!$B$25*(C160-1+E160/5)</f>
        <v>0.156</v>
      </c>
    </row>
    <row r="161" spans="1:9">
      <c r="A161" s="5">
        <v>7157</v>
      </c>
      <c r="B161" s="5" t="s">
        <v>479</v>
      </c>
      <c r="C161" s="5">
        <v>32</v>
      </c>
      <c r="D161" s="5" t="str">
        <f>VLOOKUP(C161,'03_티어곡선'!$A$5:$F$104,6,FALSE)</f>
        <v>Industry</v>
      </c>
      <c r="E161" s="5">
        <v>2</v>
      </c>
      <c r="F161" s="7">
        <f>VLOOKUP(C161,'03_티어곡선'!$A$5:$F$104,3,FALSE)</f>
        <v>867550.30689599994</v>
      </c>
      <c r="G161" s="7">
        <f>F161*'01_기준값'!$B$11*CHOOSE(E161,'01_기준값'!$B$12,'01_기준값'!$B$13,'01_기준값'!$B$14,'01_기준값'!$B$15,'01_기준값'!$B$16)</f>
        <v>7807952.7620639997</v>
      </c>
      <c r="H161" s="7">
        <f>VLOOKUP(C161,'03_티어곡선'!$A$5:$F$104,5,FALSE)*IF(E161=5,'01_기준값'!$B$27,'01_기준값'!$B$26)</f>
        <v>1637062.8309993339</v>
      </c>
      <c r="I161" s="11">
        <f>'01_기준값'!$B$25*(C161-1+E161/5)</f>
        <v>0.157</v>
      </c>
    </row>
    <row r="162" spans="1:9">
      <c r="A162" s="6">
        <v>7158</v>
      </c>
      <c r="B162" s="6" t="s">
        <v>479</v>
      </c>
      <c r="C162" s="6">
        <v>32</v>
      </c>
      <c r="D162" s="6" t="str">
        <f>VLOOKUP(C162,'03_티어곡선'!$A$5:$F$104,6,FALSE)</f>
        <v>Industry</v>
      </c>
      <c r="E162" s="6">
        <v>3</v>
      </c>
      <c r="F162" s="8">
        <f>VLOOKUP(C162,'03_티어곡선'!$A$5:$F$104,3,FALSE)</f>
        <v>867550.30689599994</v>
      </c>
      <c r="G162" s="8">
        <f>F162*'01_기준값'!$B$11*CHOOSE(E162,'01_기준값'!$B$12,'01_기준값'!$B$13,'01_기준값'!$B$14,'01_기준값'!$B$15,'01_기준값'!$B$16)</f>
        <v>10410603.682752</v>
      </c>
      <c r="H162" s="8">
        <f>VLOOKUP(C162,'03_티어곡선'!$A$5:$F$104,5,FALSE)*IF(E162=5,'01_기준값'!$B$27,'01_기준값'!$B$26)</f>
        <v>1637062.8309993339</v>
      </c>
      <c r="I162" s="12">
        <f>'01_기준값'!$B$25*(C162-1+E162/5)</f>
        <v>0.158</v>
      </c>
    </row>
    <row r="163" spans="1:9">
      <c r="A163" s="5">
        <v>7159</v>
      </c>
      <c r="B163" s="5" t="s">
        <v>479</v>
      </c>
      <c r="C163" s="5">
        <v>32</v>
      </c>
      <c r="D163" s="5" t="str">
        <f>VLOOKUP(C163,'03_티어곡선'!$A$5:$F$104,6,FALSE)</f>
        <v>Industry</v>
      </c>
      <c r="E163" s="5">
        <v>4</v>
      </c>
      <c r="F163" s="7">
        <f>VLOOKUP(C163,'03_티어곡선'!$A$5:$F$104,3,FALSE)</f>
        <v>867550.30689599994</v>
      </c>
      <c r="G163" s="7">
        <f>F163*'01_기준값'!$B$11*CHOOSE(E163,'01_기준값'!$B$12,'01_기준값'!$B$13,'01_기준값'!$B$14,'01_기준값'!$B$15,'01_기준값'!$B$16)</f>
        <v>13880804.910336001</v>
      </c>
      <c r="H163" s="7">
        <f>VLOOKUP(C163,'03_티어곡선'!$A$5:$F$104,5,FALSE)*IF(E163=5,'01_기준값'!$B$27,'01_기준값'!$B$26)</f>
        <v>1637062.8309993339</v>
      </c>
      <c r="I163" s="11">
        <f>'01_기준값'!$B$25*(C163-1+E163/5)</f>
        <v>0.159</v>
      </c>
    </row>
    <row r="164" spans="1:9">
      <c r="A164" s="6">
        <v>7160</v>
      </c>
      <c r="B164" s="6" t="s">
        <v>479</v>
      </c>
      <c r="C164" s="6">
        <v>32</v>
      </c>
      <c r="D164" s="6" t="str">
        <f>VLOOKUP(C164,'03_티어곡선'!$A$5:$F$104,6,FALSE)</f>
        <v>Industry</v>
      </c>
      <c r="E164" s="6">
        <v>5</v>
      </c>
      <c r="F164" s="8">
        <f>VLOOKUP(C164,'03_티어곡선'!$A$5:$F$104,3,FALSE)</f>
        <v>867550.30689599994</v>
      </c>
      <c r="G164" s="8">
        <f>F164*'01_기준값'!$B$11*CHOOSE(E164,'01_기준값'!$B$12,'01_기준값'!$B$13,'01_기준값'!$B$14,'01_기준값'!$B$15,'01_기준값'!$B$16)</f>
        <v>17351006.13792</v>
      </c>
      <c r="H164" s="8">
        <f>VLOOKUP(C164,'03_티어곡선'!$A$5:$F$104,5,FALSE)*IF(E164=5,'01_기준값'!$B$27,'01_기준값'!$B$26)</f>
        <v>9822376.9859960023</v>
      </c>
      <c r="I164" s="12">
        <f>'01_기준값'!$B$25*(C164-1+E164/5)</f>
        <v>0.16</v>
      </c>
    </row>
    <row r="165" spans="1:9">
      <c r="A165" s="5">
        <v>7161</v>
      </c>
      <c r="B165" s="5" t="s">
        <v>480</v>
      </c>
      <c r="C165" s="5">
        <v>33</v>
      </c>
      <c r="D165" s="5" t="str">
        <f>VLOOKUP(C165,'03_티어곡선'!$A$5:$F$104,6,FALSE)</f>
        <v>Industry</v>
      </c>
      <c r="E165" s="5">
        <v>1</v>
      </c>
      <c r="F165" s="7">
        <f>VLOOKUP(C165,'03_티어곡선'!$A$5:$F$104,3,FALSE)</f>
        <v>915122.9090312873</v>
      </c>
      <c r="G165" s="7">
        <f>F165*'01_기준값'!$B$11*CHOOSE(E165,'01_기준값'!$B$12,'01_기준값'!$B$13,'01_기준값'!$B$14,'01_기준값'!$B$15,'01_기준값'!$B$16)</f>
        <v>5490737.4541877229</v>
      </c>
      <c r="H165" s="7">
        <f>VLOOKUP(C165,'03_티어곡선'!$A$5:$F$104,5,FALSE)*IF(E165=5,'01_기준값'!$B$27,'01_기준값'!$B$26)</f>
        <v>1657241.2880141889</v>
      </c>
      <c r="I165" s="11">
        <f>'01_기준값'!$B$25*(C165-1+E165/5)</f>
        <v>0.161</v>
      </c>
    </row>
    <row r="166" spans="1:9">
      <c r="A166" s="6">
        <v>7162</v>
      </c>
      <c r="B166" s="6" t="s">
        <v>480</v>
      </c>
      <c r="C166" s="6">
        <v>33</v>
      </c>
      <c r="D166" s="6" t="str">
        <f>VLOOKUP(C166,'03_티어곡선'!$A$5:$F$104,6,FALSE)</f>
        <v>Industry</v>
      </c>
      <c r="E166" s="6">
        <v>2</v>
      </c>
      <c r="F166" s="8">
        <f>VLOOKUP(C166,'03_티어곡선'!$A$5:$F$104,3,FALSE)</f>
        <v>915122.9090312873</v>
      </c>
      <c r="G166" s="8">
        <f>F166*'01_기준값'!$B$11*CHOOSE(E166,'01_기준값'!$B$12,'01_기준값'!$B$13,'01_기준값'!$B$14,'01_기준값'!$B$15,'01_기준값'!$B$16)</f>
        <v>8236106.1812815852</v>
      </c>
      <c r="H166" s="8">
        <f>VLOOKUP(C166,'03_티어곡선'!$A$5:$F$104,5,FALSE)*IF(E166=5,'01_기준값'!$B$27,'01_기준값'!$B$26)</f>
        <v>1657241.2880141889</v>
      </c>
      <c r="I166" s="12">
        <f>'01_기준값'!$B$25*(C166-1+E166/5)</f>
        <v>0.16200000000000001</v>
      </c>
    </row>
    <row r="167" spans="1:9">
      <c r="A167" s="5">
        <v>7163</v>
      </c>
      <c r="B167" s="5" t="s">
        <v>480</v>
      </c>
      <c r="C167" s="5">
        <v>33</v>
      </c>
      <c r="D167" s="5" t="str">
        <f>VLOOKUP(C167,'03_티어곡선'!$A$5:$F$104,6,FALSE)</f>
        <v>Industry</v>
      </c>
      <c r="E167" s="5">
        <v>3</v>
      </c>
      <c r="F167" s="7">
        <f>VLOOKUP(C167,'03_티어곡선'!$A$5:$F$104,3,FALSE)</f>
        <v>915122.9090312873</v>
      </c>
      <c r="G167" s="7">
        <f>F167*'01_기준값'!$B$11*CHOOSE(E167,'01_기준값'!$B$12,'01_기준값'!$B$13,'01_기준값'!$B$14,'01_기준값'!$B$15,'01_기준값'!$B$16)</f>
        <v>10981474.908375446</v>
      </c>
      <c r="H167" s="7">
        <f>VLOOKUP(C167,'03_티어곡선'!$A$5:$F$104,5,FALSE)*IF(E167=5,'01_기준값'!$B$27,'01_기준값'!$B$26)</f>
        <v>1657241.2880141889</v>
      </c>
      <c r="I167" s="11">
        <f>'01_기준값'!$B$25*(C167-1+E167/5)</f>
        <v>0.16300000000000001</v>
      </c>
    </row>
    <row r="168" spans="1:9">
      <c r="A168" s="6">
        <v>7164</v>
      </c>
      <c r="B168" s="6" t="s">
        <v>480</v>
      </c>
      <c r="C168" s="6">
        <v>33</v>
      </c>
      <c r="D168" s="6" t="str">
        <f>VLOOKUP(C168,'03_티어곡선'!$A$5:$F$104,6,FALSE)</f>
        <v>Industry</v>
      </c>
      <c r="E168" s="6">
        <v>4</v>
      </c>
      <c r="F168" s="8">
        <f>VLOOKUP(C168,'03_티어곡선'!$A$5:$F$104,3,FALSE)</f>
        <v>915122.9090312873</v>
      </c>
      <c r="G168" s="8">
        <f>F168*'01_기준값'!$B$11*CHOOSE(E168,'01_기준값'!$B$12,'01_기준값'!$B$13,'01_기준값'!$B$14,'01_기준값'!$B$15,'01_기준값'!$B$16)</f>
        <v>14641966.544500597</v>
      </c>
      <c r="H168" s="8">
        <f>VLOOKUP(C168,'03_티어곡선'!$A$5:$F$104,5,FALSE)*IF(E168=5,'01_기준값'!$B$27,'01_기준값'!$B$26)</f>
        <v>1657241.2880141889</v>
      </c>
      <c r="I168" s="12">
        <f>'01_기준값'!$B$25*(C168-1+E168/5)</f>
        <v>0.16399999999999998</v>
      </c>
    </row>
    <row r="169" spans="1:9">
      <c r="A169" s="5">
        <v>7165</v>
      </c>
      <c r="B169" s="5" t="s">
        <v>480</v>
      </c>
      <c r="C169" s="5">
        <v>33</v>
      </c>
      <c r="D169" s="5" t="str">
        <f>VLOOKUP(C169,'03_티어곡선'!$A$5:$F$104,6,FALSE)</f>
        <v>Industry</v>
      </c>
      <c r="E169" s="5">
        <v>5</v>
      </c>
      <c r="F169" s="7">
        <f>VLOOKUP(C169,'03_티어곡선'!$A$5:$F$104,3,FALSE)</f>
        <v>915122.9090312873</v>
      </c>
      <c r="G169" s="7">
        <f>F169*'01_기준값'!$B$11*CHOOSE(E169,'01_기준값'!$B$12,'01_기준값'!$B$13,'01_기준값'!$B$14,'01_기준값'!$B$15,'01_기준값'!$B$16)</f>
        <v>18302458.180625744</v>
      </c>
      <c r="H169" s="7">
        <f>VLOOKUP(C169,'03_티어곡선'!$A$5:$F$104,5,FALSE)*IF(E169=5,'01_기준값'!$B$27,'01_기준값'!$B$26)</f>
        <v>9943447.7280851323</v>
      </c>
      <c r="I169" s="11">
        <f>'01_기준값'!$B$25*(C169-1+E169/5)</f>
        <v>0.16500000000000001</v>
      </c>
    </row>
    <row r="170" spans="1:9">
      <c r="A170" s="6">
        <v>7166</v>
      </c>
      <c r="B170" s="6" t="s">
        <v>481</v>
      </c>
      <c r="C170" s="6">
        <v>34</v>
      </c>
      <c r="D170" s="6" t="str">
        <f>VLOOKUP(C170,'03_티어곡선'!$A$5:$F$104,6,FALSE)</f>
        <v>Industry</v>
      </c>
      <c r="E170" s="6">
        <v>1</v>
      </c>
      <c r="F170" s="8">
        <f>VLOOKUP(C170,'03_티어곡선'!$A$5:$F$104,3,FALSE)</f>
        <v>967524.38080039341</v>
      </c>
      <c r="G170" s="8">
        <f>F170*'01_기준값'!$B$11*CHOOSE(E170,'01_기준값'!$B$12,'01_기준값'!$B$13,'01_기준값'!$B$14,'01_기준값'!$B$15,'01_기준값'!$B$16)</f>
        <v>5805146.2848023605</v>
      </c>
      <c r="H170" s="8">
        <f>VLOOKUP(C170,'03_티어곡선'!$A$5:$F$104,5,FALSE)*IF(E170=5,'01_기준값'!$B$27,'01_기준값'!$B$26)</f>
        <v>1677668.4649436311</v>
      </c>
      <c r="I170" s="12">
        <f>'01_기준값'!$B$25*(C170-1+E170/5)</f>
        <v>0.16600000000000001</v>
      </c>
    </row>
    <row r="171" spans="1:9">
      <c r="A171" s="5">
        <v>7167</v>
      </c>
      <c r="B171" s="5" t="s">
        <v>481</v>
      </c>
      <c r="C171" s="5">
        <v>34</v>
      </c>
      <c r="D171" s="5" t="str">
        <f>VLOOKUP(C171,'03_티어곡선'!$A$5:$F$104,6,FALSE)</f>
        <v>Industry</v>
      </c>
      <c r="E171" s="5">
        <v>2</v>
      </c>
      <c r="F171" s="7">
        <f>VLOOKUP(C171,'03_티어곡선'!$A$5:$F$104,3,FALSE)</f>
        <v>967524.38080039341</v>
      </c>
      <c r="G171" s="7">
        <f>F171*'01_기준값'!$B$11*CHOOSE(E171,'01_기준값'!$B$12,'01_기준값'!$B$13,'01_기준값'!$B$14,'01_기준값'!$B$15,'01_기준값'!$B$16)</f>
        <v>8707719.4272035416</v>
      </c>
      <c r="H171" s="7">
        <f>VLOOKUP(C171,'03_티어곡선'!$A$5:$F$104,5,FALSE)*IF(E171=5,'01_기준값'!$B$27,'01_기준값'!$B$26)</f>
        <v>1677668.4649436311</v>
      </c>
      <c r="I171" s="11">
        <f>'01_기준값'!$B$25*(C171-1+E171/5)</f>
        <v>0.16700000000000001</v>
      </c>
    </row>
    <row r="172" spans="1:9">
      <c r="A172" s="6">
        <v>7168</v>
      </c>
      <c r="B172" s="6" t="s">
        <v>481</v>
      </c>
      <c r="C172" s="6">
        <v>34</v>
      </c>
      <c r="D172" s="6" t="str">
        <f>VLOOKUP(C172,'03_티어곡선'!$A$5:$F$104,6,FALSE)</f>
        <v>Industry</v>
      </c>
      <c r="E172" s="6">
        <v>3</v>
      </c>
      <c r="F172" s="8">
        <f>VLOOKUP(C172,'03_티어곡선'!$A$5:$F$104,3,FALSE)</f>
        <v>967524.38080039341</v>
      </c>
      <c r="G172" s="8">
        <f>F172*'01_기준값'!$B$11*CHOOSE(E172,'01_기준값'!$B$12,'01_기준값'!$B$13,'01_기준값'!$B$14,'01_기준값'!$B$15,'01_기준값'!$B$16)</f>
        <v>11610292.569604721</v>
      </c>
      <c r="H172" s="8">
        <f>VLOOKUP(C172,'03_티어곡선'!$A$5:$F$104,5,FALSE)*IF(E172=5,'01_기준값'!$B$27,'01_기준값'!$B$26)</f>
        <v>1677668.4649436311</v>
      </c>
      <c r="I172" s="12">
        <f>'01_기준값'!$B$25*(C172-1+E172/5)</f>
        <v>0.16800000000000001</v>
      </c>
    </row>
    <row r="173" spans="1:9">
      <c r="A173" s="5">
        <v>7169</v>
      </c>
      <c r="B173" s="5" t="s">
        <v>481</v>
      </c>
      <c r="C173" s="5">
        <v>34</v>
      </c>
      <c r="D173" s="5" t="str">
        <f>VLOOKUP(C173,'03_티어곡선'!$A$5:$F$104,6,FALSE)</f>
        <v>Industry</v>
      </c>
      <c r="E173" s="5">
        <v>4</v>
      </c>
      <c r="F173" s="7">
        <f>VLOOKUP(C173,'03_티어곡선'!$A$5:$F$104,3,FALSE)</f>
        <v>967524.38080039341</v>
      </c>
      <c r="G173" s="7">
        <f>F173*'01_기준값'!$B$11*CHOOSE(E173,'01_기준값'!$B$12,'01_기준값'!$B$13,'01_기준값'!$B$14,'01_기준값'!$B$15,'01_기준값'!$B$16)</f>
        <v>15480390.092806295</v>
      </c>
      <c r="H173" s="7">
        <f>VLOOKUP(C173,'03_티어곡선'!$A$5:$F$104,5,FALSE)*IF(E173=5,'01_기준값'!$B$27,'01_기준값'!$B$26)</f>
        <v>1677668.4649436311</v>
      </c>
      <c r="I173" s="11">
        <f>'01_기준값'!$B$25*(C173-1+E173/5)</f>
        <v>0.16899999999999998</v>
      </c>
    </row>
    <row r="174" spans="1:9">
      <c r="A174" s="6">
        <v>7170</v>
      </c>
      <c r="B174" s="6" t="s">
        <v>481</v>
      </c>
      <c r="C174" s="6">
        <v>34</v>
      </c>
      <c r="D174" s="6" t="str">
        <f>VLOOKUP(C174,'03_티어곡선'!$A$5:$F$104,6,FALSE)</f>
        <v>Industry</v>
      </c>
      <c r="E174" s="6">
        <v>5</v>
      </c>
      <c r="F174" s="8">
        <f>VLOOKUP(C174,'03_티어곡선'!$A$5:$F$104,3,FALSE)</f>
        <v>967524.38080039341</v>
      </c>
      <c r="G174" s="8">
        <f>F174*'01_기준값'!$B$11*CHOOSE(E174,'01_기준값'!$B$12,'01_기준값'!$B$13,'01_기준값'!$B$14,'01_기준값'!$B$15,'01_기준값'!$B$16)</f>
        <v>19350487.616007868</v>
      </c>
      <c r="H174" s="8">
        <f>VLOOKUP(C174,'03_티어곡선'!$A$5:$F$104,5,FALSE)*IF(E174=5,'01_기준값'!$B$27,'01_기준값'!$B$26)</f>
        <v>10066010.789661786</v>
      </c>
      <c r="I174" s="12">
        <f>'01_기준값'!$B$25*(C174-1+E174/5)</f>
        <v>0.17</v>
      </c>
    </row>
    <row r="175" spans="1:9">
      <c r="A175" s="5">
        <v>7171</v>
      </c>
      <c r="B175" s="5" t="s">
        <v>482</v>
      </c>
      <c r="C175" s="5">
        <v>35</v>
      </c>
      <c r="D175" s="5" t="str">
        <f>VLOOKUP(C175,'03_티어곡선'!$A$5:$F$104,6,FALSE)</f>
        <v>Industry</v>
      </c>
      <c r="E175" s="5">
        <v>1</v>
      </c>
      <c r="F175" s="7">
        <f>VLOOKUP(C175,'03_티어곡선'!$A$5:$F$104,3,FALSE)</f>
        <v>1025279.1795142633</v>
      </c>
      <c r="G175" s="7">
        <f>F175*'01_기준값'!$B$11*CHOOSE(E175,'01_기준값'!$B$12,'01_기준값'!$B$13,'01_기준값'!$B$14,'01_기준값'!$B$15,'01_기준값'!$B$16)</f>
        <v>6151675.0770855788</v>
      </c>
      <c r="H175" s="7">
        <f>VLOOKUP(C175,'03_티어곡선'!$A$5:$F$104,5,FALSE)*IF(E175=5,'01_기준값'!$B$27,'01_기준값'!$B$26)</f>
        <v>1698347.4275124513</v>
      </c>
      <c r="I175" s="11">
        <f>'01_기준값'!$B$25*(C175-1+E175/5)</f>
        <v>0.17100000000000001</v>
      </c>
    </row>
    <row r="176" spans="1:9">
      <c r="A176" s="6">
        <v>7172</v>
      </c>
      <c r="B176" s="6" t="s">
        <v>482</v>
      </c>
      <c r="C176" s="6">
        <v>35</v>
      </c>
      <c r="D176" s="6" t="str">
        <f>VLOOKUP(C176,'03_티어곡선'!$A$5:$F$104,6,FALSE)</f>
        <v>Industry</v>
      </c>
      <c r="E176" s="6">
        <v>2</v>
      </c>
      <c r="F176" s="8">
        <f>VLOOKUP(C176,'03_티어곡선'!$A$5:$F$104,3,FALSE)</f>
        <v>1025279.1795142633</v>
      </c>
      <c r="G176" s="8">
        <f>F176*'01_기준값'!$B$11*CHOOSE(E176,'01_기준값'!$B$12,'01_기준값'!$B$13,'01_기준값'!$B$14,'01_기준값'!$B$15,'01_기준값'!$B$16)</f>
        <v>9227512.6156283692</v>
      </c>
      <c r="H176" s="8">
        <f>VLOOKUP(C176,'03_티어곡선'!$A$5:$F$104,5,FALSE)*IF(E176=5,'01_기준값'!$B$27,'01_기준값'!$B$26)</f>
        <v>1698347.4275124513</v>
      </c>
      <c r="I176" s="12">
        <f>'01_기준값'!$B$25*(C176-1+E176/5)</f>
        <v>0.17199999999999999</v>
      </c>
    </row>
    <row r="177" spans="1:9">
      <c r="A177" s="5">
        <v>7173</v>
      </c>
      <c r="B177" s="5" t="s">
        <v>482</v>
      </c>
      <c r="C177" s="5">
        <v>35</v>
      </c>
      <c r="D177" s="5" t="str">
        <f>VLOOKUP(C177,'03_티어곡선'!$A$5:$F$104,6,FALSE)</f>
        <v>Industry</v>
      </c>
      <c r="E177" s="5">
        <v>3</v>
      </c>
      <c r="F177" s="7">
        <f>VLOOKUP(C177,'03_티어곡선'!$A$5:$F$104,3,FALSE)</f>
        <v>1025279.1795142633</v>
      </c>
      <c r="G177" s="7">
        <f>F177*'01_기준값'!$B$11*CHOOSE(E177,'01_기준값'!$B$12,'01_기준값'!$B$13,'01_기준값'!$B$14,'01_기준값'!$B$15,'01_기준값'!$B$16)</f>
        <v>12303350.154171158</v>
      </c>
      <c r="H177" s="7">
        <f>VLOOKUP(C177,'03_티어곡선'!$A$5:$F$104,5,FALSE)*IF(E177=5,'01_기준값'!$B$27,'01_기준값'!$B$26)</f>
        <v>1698347.4275124513</v>
      </c>
      <c r="I177" s="11">
        <f>'01_기준값'!$B$25*(C177-1+E177/5)</f>
        <v>0.17300000000000001</v>
      </c>
    </row>
    <row r="178" spans="1:9">
      <c r="A178" s="6">
        <v>7174</v>
      </c>
      <c r="B178" s="6" t="s">
        <v>482</v>
      </c>
      <c r="C178" s="6">
        <v>35</v>
      </c>
      <c r="D178" s="6" t="str">
        <f>VLOOKUP(C178,'03_티어곡선'!$A$5:$F$104,6,FALSE)</f>
        <v>Industry</v>
      </c>
      <c r="E178" s="6">
        <v>4</v>
      </c>
      <c r="F178" s="8">
        <f>VLOOKUP(C178,'03_티어곡선'!$A$5:$F$104,3,FALSE)</f>
        <v>1025279.1795142633</v>
      </c>
      <c r="G178" s="8">
        <f>F178*'01_기준값'!$B$11*CHOOSE(E178,'01_기준값'!$B$12,'01_기준값'!$B$13,'01_기준값'!$B$14,'01_기준값'!$B$15,'01_기준값'!$B$16)</f>
        <v>16404466.872228213</v>
      </c>
      <c r="H178" s="8">
        <f>VLOOKUP(C178,'03_티어곡선'!$A$5:$F$104,5,FALSE)*IF(E178=5,'01_기준값'!$B$27,'01_기준값'!$B$26)</f>
        <v>1698347.4275124513</v>
      </c>
      <c r="I178" s="12">
        <f>'01_기준값'!$B$25*(C178-1+E178/5)</f>
        <v>0.17399999999999999</v>
      </c>
    </row>
    <row r="179" spans="1:9">
      <c r="A179" s="5">
        <v>7175</v>
      </c>
      <c r="B179" s="5" t="s">
        <v>482</v>
      </c>
      <c r="C179" s="5">
        <v>35</v>
      </c>
      <c r="D179" s="5" t="str">
        <f>VLOOKUP(C179,'03_티어곡선'!$A$5:$F$104,6,FALSE)</f>
        <v>Industry</v>
      </c>
      <c r="E179" s="5">
        <v>5</v>
      </c>
      <c r="F179" s="7">
        <f>VLOOKUP(C179,'03_티어곡선'!$A$5:$F$104,3,FALSE)</f>
        <v>1025279.1795142633</v>
      </c>
      <c r="G179" s="7">
        <f>F179*'01_기준값'!$B$11*CHOOSE(E179,'01_기준값'!$B$12,'01_기준값'!$B$13,'01_기준값'!$B$14,'01_기준값'!$B$15,'01_기준값'!$B$16)</f>
        <v>20505583.590285264</v>
      </c>
      <c r="H179" s="7">
        <f>VLOOKUP(C179,'03_티어곡선'!$A$5:$F$104,5,FALSE)*IF(E179=5,'01_기준값'!$B$27,'01_기준값'!$B$26)</f>
        <v>10190084.565074708</v>
      </c>
      <c r="I179" s="11">
        <f>'01_기준값'!$B$25*(C179-1+E179/5)</f>
        <v>0.17500000000000002</v>
      </c>
    </row>
    <row r="180" spans="1:9">
      <c r="A180" s="6">
        <v>7176</v>
      </c>
      <c r="B180" s="6" t="s">
        <v>483</v>
      </c>
      <c r="C180" s="6">
        <v>36</v>
      </c>
      <c r="D180" s="6" t="str">
        <f>VLOOKUP(C180,'03_티어곡선'!$A$5:$F$104,6,FALSE)</f>
        <v>Industry</v>
      </c>
      <c r="E180" s="6">
        <v>1</v>
      </c>
      <c r="F180" s="8">
        <f>VLOOKUP(C180,'03_티어곡선'!$A$5:$F$104,3,FALSE)</f>
        <v>1088980.4648483407</v>
      </c>
      <c r="G180" s="8">
        <f>F180*'01_기준값'!$B$11*CHOOSE(E180,'01_기준값'!$B$12,'01_기준값'!$B$13,'01_기준값'!$B$14,'01_기준값'!$B$15,'01_기준값'!$B$16)</f>
        <v>6533882.7890900439</v>
      </c>
      <c r="H180" s="8">
        <f>VLOOKUP(C180,'03_티어곡선'!$A$5:$F$104,5,FALSE)*IF(E180=5,'01_기준값'!$B$27,'01_기준값'!$B$26)</f>
        <v>1719281.2792336033</v>
      </c>
      <c r="I180" s="12">
        <f>'01_기준값'!$B$25*(C180-1+E180/5)</f>
        <v>0.17600000000000002</v>
      </c>
    </row>
    <row r="181" spans="1:9">
      <c r="A181" s="5">
        <v>7177</v>
      </c>
      <c r="B181" s="5" t="s">
        <v>483</v>
      </c>
      <c r="C181" s="5">
        <v>36</v>
      </c>
      <c r="D181" s="5" t="str">
        <f>VLOOKUP(C181,'03_티어곡선'!$A$5:$F$104,6,FALSE)</f>
        <v>Industry</v>
      </c>
      <c r="E181" s="5">
        <v>2</v>
      </c>
      <c r="F181" s="7">
        <f>VLOOKUP(C181,'03_티어곡선'!$A$5:$F$104,3,FALSE)</f>
        <v>1088980.4648483407</v>
      </c>
      <c r="G181" s="7">
        <f>F181*'01_기준값'!$B$11*CHOOSE(E181,'01_기준값'!$B$12,'01_기준값'!$B$13,'01_기준값'!$B$14,'01_기준값'!$B$15,'01_기준값'!$B$16)</f>
        <v>9800824.1836350672</v>
      </c>
      <c r="H181" s="7">
        <f>VLOOKUP(C181,'03_티어곡선'!$A$5:$F$104,5,FALSE)*IF(E181=5,'01_기준값'!$B$27,'01_기준값'!$B$26)</f>
        <v>1719281.2792336033</v>
      </c>
      <c r="I181" s="11">
        <f>'01_기준값'!$B$25*(C181-1+E181/5)</f>
        <v>0.17699999999999999</v>
      </c>
    </row>
    <row r="182" spans="1:9">
      <c r="A182" s="6">
        <v>7178</v>
      </c>
      <c r="B182" s="6" t="s">
        <v>483</v>
      </c>
      <c r="C182" s="6">
        <v>36</v>
      </c>
      <c r="D182" s="6" t="str">
        <f>VLOOKUP(C182,'03_티어곡선'!$A$5:$F$104,6,FALSE)</f>
        <v>Industry</v>
      </c>
      <c r="E182" s="6">
        <v>3</v>
      </c>
      <c r="F182" s="8">
        <f>VLOOKUP(C182,'03_티어곡선'!$A$5:$F$104,3,FALSE)</f>
        <v>1088980.4648483407</v>
      </c>
      <c r="G182" s="8">
        <f>F182*'01_기준값'!$B$11*CHOOSE(E182,'01_기준값'!$B$12,'01_기준값'!$B$13,'01_기준값'!$B$14,'01_기준값'!$B$15,'01_기준값'!$B$16)</f>
        <v>13067765.578180088</v>
      </c>
      <c r="H182" s="8">
        <f>VLOOKUP(C182,'03_티어곡선'!$A$5:$F$104,5,FALSE)*IF(E182=5,'01_기준값'!$B$27,'01_기준값'!$B$26)</f>
        <v>1719281.2792336033</v>
      </c>
      <c r="I182" s="12">
        <f>'01_기준값'!$B$25*(C182-1+E182/5)</f>
        <v>0.17800000000000002</v>
      </c>
    </row>
    <row r="183" spans="1:9">
      <c r="A183" s="5">
        <v>7179</v>
      </c>
      <c r="B183" s="5" t="s">
        <v>483</v>
      </c>
      <c r="C183" s="5">
        <v>36</v>
      </c>
      <c r="D183" s="5" t="str">
        <f>VLOOKUP(C183,'03_티어곡선'!$A$5:$F$104,6,FALSE)</f>
        <v>Industry</v>
      </c>
      <c r="E183" s="5">
        <v>4</v>
      </c>
      <c r="F183" s="7">
        <f>VLOOKUP(C183,'03_티어곡선'!$A$5:$F$104,3,FALSE)</f>
        <v>1088980.4648483407</v>
      </c>
      <c r="G183" s="7">
        <f>F183*'01_기준값'!$B$11*CHOOSE(E183,'01_기준값'!$B$12,'01_기준값'!$B$13,'01_기준값'!$B$14,'01_기준값'!$B$15,'01_기준값'!$B$16)</f>
        <v>17423687.437573452</v>
      </c>
      <c r="H183" s="7">
        <f>VLOOKUP(C183,'03_티어곡선'!$A$5:$F$104,5,FALSE)*IF(E183=5,'01_기준값'!$B$27,'01_기준값'!$B$26)</f>
        <v>1719281.2792336033</v>
      </c>
      <c r="I183" s="11">
        <f>'01_기준값'!$B$25*(C183-1+E183/5)</f>
        <v>0.17899999999999999</v>
      </c>
    </row>
    <row r="184" spans="1:9">
      <c r="A184" s="6">
        <v>7180</v>
      </c>
      <c r="B184" s="6" t="s">
        <v>483</v>
      </c>
      <c r="C184" s="6">
        <v>36</v>
      </c>
      <c r="D184" s="6" t="str">
        <f>VLOOKUP(C184,'03_티어곡선'!$A$5:$F$104,6,FALSE)</f>
        <v>Industry</v>
      </c>
      <c r="E184" s="6">
        <v>5</v>
      </c>
      <c r="F184" s="8">
        <f>VLOOKUP(C184,'03_티어곡선'!$A$5:$F$104,3,FALSE)</f>
        <v>1088980.4648483407</v>
      </c>
      <c r="G184" s="8">
        <f>F184*'01_기준값'!$B$11*CHOOSE(E184,'01_기준값'!$B$12,'01_기준값'!$B$13,'01_기준값'!$B$14,'01_기준값'!$B$15,'01_기준값'!$B$16)</f>
        <v>21779609.296966814</v>
      </c>
      <c r="H184" s="8">
        <f>VLOOKUP(C184,'03_티어곡선'!$A$5:$F$104,5,FALSE)*IF(E184=5,'01_기준값'!$B$27,'01_기준값'!$B$26)</f>
        <v>10315687.675401621</v>
      </c>
      <c r="I184" s="12">
        <f>'01_기준값'!$B$25*(C184-1+E184/5)</f>
        <v>0.18</v>
      </c>
    </row>
    <row r="185" spans="1:9">
      <c r="A185" s="5">
        <v>7181</v>
      </c>
      <c r="B185" s="5" t="s">
        <v>484</v>
      </c>
      <c r="C185" s="5">
        <v>37</v>
      </c>
      <c r="D185" s="5" t="str">
        <f>VLOOKUP(C185,'03_티어곡선'!$A$5:$F$104,6,FALSE)</f>
        <v>Industry</v>
      </c>
      <c r="E185" s="5">
        <v>1</v>
      </c>
      <c r="F185" s="7">
        <f>VLOOKUP(C185,'03_티어곡선'!$A$5:$F$104,3,FALSE)</f>
        <v>1159299.8248788312</v>
      </c>
      <c r="G185" s="7">
        <f>F185*'01_기준값'!$B$11*CHOOSE(E185,'01_기준값'!$B$12,'01_기준값'!$B$13,'01_기준값'!$B$14,'01_기준값'!$B$15,'01_기준값'!$B$16)</f>
        <v>6955798.9492729874</v>
      </c>
      <c r="H185" s="7">
        <f>VLOOKUP(C185,'03_티어곡선'!$A$5:$F$104,5,FALSE)*IF(E185=5,'01_기준값'!$B$27,'01_기준값'!$B$26)</f>
        <v>1740473.1618739795</v>
      </c>
      <c r="I185" s="11">
        <f>'01_기준값'!$B$25*(C185-1+E185/5)</f>
        <v>0.18100000000000002</v>
      </c>
    </row>
    <row r="186" spans="1:9">
      <c r="A186" s="6">
        <v>7182</v>
      </c>
      <c r="B186" s="6" t="s">
        <v>484</v>
      </c>
      <c r="C186" s="6">
        <v>37</v>
      </c>
      <c r="D186" s="6" t="str">
        <f>VLOOKUP(C186,'03_티어곡선'!$A$5:$F$104,6,FALSE)</f>
        <v>Industry</v>
      </c>
      <c r="E186" s="6">
        <v>2</v>
      </c>
      <c r="F186" s="8">
        <f>VLOOKUP(C186,'03_티어곡선'!$A$5:$F$104,3,FALSE)</f>
        <v>1159299.8248788312</v>
      </c>
      <c r="G186" s="8">
        <f>F186*'01_기준값'!$B$11*CHOOSE(E186,'01_기준값'!$B$12,'01_기준값'!$B$13,'01_기준값'!$B$14,'01_기준값'!$B$15,'01_기준값'!$B$16)</f>
        <v>10433698.423909482</v>
      </c>
      <c r="H186" s="8">
        <f>VLOOKUP(C186,'03_티어곡선'!$A$5:$F$104,5,FALSE)*IF(E186=5,'01_기준값'!$B$27,'01_기준값'!$B$26)</f>
        <v>1740473.1618739795</v>
      </c>
      <c r="I186" s="12">
        <f>'01_기준값'!$B$25*(C186-1+E186/5)</f>
        <v>0.182</v>
      </c>
    </row>
    <row r="187" spans="1:9">
      <c r="A187" s="5">
        <v>7183</v>
      </c>
      <c r="B187" s="5" t="s">
        <v>484</v>
      </c>
      <c r="C187" s="5">
        <v>37</v>
      </c>
      <c r="D187" s="5" t="str">
        <f>VLOOKUP(C187,'03_티어곡선'!$A$5:$F$104,6,FALSE)</f>
        <v>Industry</v>
      </c>
      <c r="E187" s="5">
        <v>3</v>
      </c>
      <c r="F187" s="7">
        <f>VLOOKUP(C187,'03_티어곡선'!$A$5:$F$104,3,FALSE)</f>
        <v>1159299.8248788312</v>
      </c>
      <c r="G187" s="7">
        <f>F187*'01_기준값'!$B$11*CHOOSE(E187,'01_기준값'!$B$12,'01_기준값'!$B$13,'01_기준값'!$B$14,'01_기준값'!$B$15,'01_기준값'!$B$16)</f>
        <v>13911597.898545975</v>
      </c>
      <c r="H187" s="7">
        <f>VLOOKUP(C187,'03_티어곡선'!$A$5:$F$104,5,FALSE)*IF(E187=5,'01_기준값'!$B$27,'01_기준값'!$B$26)</f>
        <v>1740473.1618739795</v>
      </c>
      <c r="I187" s="11">
        <f>'01_기준값'!$B$25*(C187-1+E187/5)</f>
        <v>0.18300000000000002</v>
      </c>
    </row>
    <row r="188" spans="1:9">
      <c r="A188" s="6">
        <v>7184</v>
      </c>
      <c r="B188" s="6" t="s">
        <v>484</v>
      </c>
      <c r="C188" s="6">
        <v>37</v>
      </c>
      <c r="D188" s="6" t="str">
        <f>VLOOKUP(C188,'03_티어곡선'!$A$5:$F$104,6,FALSE)</f>
        <v>Industry</v>
      </c>
      <c r="E188" s="6">
        <v>4</v>
      </c>
      <c r="F188" s="8">
        <f>VLOOKUP(C188,'03_티어곡선'!$A$5:$F$104,3,FALSE)</f>
        <v>1159299.8248788312</v>
      </c>
      <c r="G188" s="8">
        <f>F188*'01_기준값'!$B$11*CHOOSE(E188,'01_기준값'!$B$12,'01_기준값'!$B$13,'01_기준값'!$B$14,'01_기준값'!$B$15,'01_기준값'!$B$16)</f>
        <v>18548797.198061299</v>
      </c>
      <c r="H188" s="8">
        <f>VLOOKUP(C188,'03_티어곡선'!$A$5:$F$104,5,FALSE)*IF(E188=5,'01_기준값'!$B$27,'01_기준값'!$B$26)</f>
        <v>1740473.1618739795</v>
      </c>
      <c r="I188" s="12">
        <f>'01_기준값'!$B$25*(C188-1+E188/5)</f>
        <v>0.184</v>
      </c>
    </row>
    <row r="189" spans="1:9">
      <c r="A189" s="5">
        <v>7185</v>
      </c>
      <c r="B189" s="5" t="s">
        <v>484</v>
      </c>
      <c r="C189" s="5">
        <v>37</v>
      </c>
      <c r="D189" s="5" t="str">
        <f>VLOOKUP(C189,'03_티어곡선'!$A$5:$F$104,6,FALSE)</f>
        <v>Industry</v>
      </c>
      <c r="E189" s="5">
        <v>5</v>
      </c>
      <c r="F189" s="7">
        <f>VLOOKUP(C189,'03_티어곡선'!$A$5:$F$104,3,FALSE)</f>
        <v>1159299.8248788312</v>
      </c>
      <c r="G189" s="7">
        <f>F189*'01_기준값'!$B$11*CHOOSE(E189,'01_기준값'!$B$12,'01_기준값'!$B$13,'01_기준값'!$B$14,'01_기준값'!$B$15,'01_기준값'!$B$16)</f>
        <v>23185996.497576624</v>
      </c>
      <c r="H189" s="7">
        <f>VLOOKUP(C189,'03_티어곡선'!$A$5:$F$104,5,FALSE)*IF(E189=5,'01_기준값'!$B$27,'01_기준값'!$B$26)</f>
        <v>10442838.971243877</v>
      </c>
      <c r="I189" s="11">
        <f>'01_기준값'!$B$25*(C189-1+E189/5)</f>
        <v>0.185</v>
      </c>
    </row>
    <row r="190" spans="1:9">
      <c r="A190" s="6">
        <v>7186</v>
      </c>
      <c r="B190" s="6" t="s">
        <v>485</v>
      </c>
      <c r="C190" s="6">
        <v>38</v>
      </c>
      <c r="D190" s="6" t="str">
        <f>VLOOKUP(C190,'03_티어곡선'!$A$5:$F$104,6,FALSE)</f>
        <v>Industry</v>
      </c>
      <c r="E190" s="6">
        <v>1</v>
      </c>
      <c r="F190" s="8">
        <f>VLOOKUP(C190,'03_티어곡선'!$A$5:$F$104,3,FALSE)</f>
        <v>1236998.5251707968</v>
      </c>
      <c r="G190" s="8">
        <f>F190*'01_기준값'!$B$11*CHOOSE(E190,'01_기준값'!$B$12,'01_기준값'!$B$13,'01_기준값'!$B$14,'01_기준값'!$B$15,'01_기준값'!$B$16)</f>
        <v>7421991.1510247802</v>
      </c>
      <c r="H190" s="8">
        <f>VLOOKUP(C190,'03_티어곡선'!$A$5:$F$104,5,FALSE)*IF(E190=5,'01_기준값'!$B$27,'01_기준값'!$B$26)</f>
        <v>1761926.2559259308</v>
      </c>
      <c r="I190" s="12">
        <f>'01_기준값'!$B$25*(C190-1+E190/5)</f>
        <v>0.18600000000000003</v>
      </c>
    </row>
    <row r="191" spans="1:9">
      <c r="A191" s="5">
        <v>7187</v>
      </c>
      <c r="B191" s="5" t="s">
        <v>485</v>
      </c>
      <c r="C191" s="5">
        <v>38</v>
      </c>
      <c r="D191" s="5" t="str">
        <f>VLOOKUP(C191,'03_티어곡선'!$A$5:$F$104,6,FALSE)</f>
        <v>Industry</v>
      </c>
      <c r="E191" s="5">
        <v>2</v>
      </c>
      <c r="F191" s="7">
        <f>VLOOKUP(C191,'03_티어곡선'!$A$5:$F$104,3,FALSE)</f>
        <v>1236998.5251707968</v>
      </c>
      <c r="G191" s="7">
        <f>F191*'01_기준값'!$B$11*CHOOSE(E191,'01_기준값'!$B$12,'01_기준값'!$B$13,'01_기준값'!$B$14,'01_기준값'!$B$15,'01_기준값'!$B$16)</f>
        <v>11132986.726537172</v>
      </c>
      <c r="H191" s="7">
        <f>VLOOKUP(C191,'03_티어곡선'!$A$5:$F$104,5,FALSE)*IF(E191=5,'01_기준값'!$B$27,'01_기준값'!$B$26)</f>
        <v>1761926.2559259308</v>
      </c>
      <c r="I191" s="11">
        <f>'01_기준값'!$B$25*(C191-1+E191/5)</f>
        <v>0.187</v>
      </c>
    </row>
    <row r="192" spans="1:9">
      <c r="A192" s="6">
        <v>7188</v>
      </c>
      <c r="B192" s="6" t="s">
        <v>485</v>
      </c>
      <c r="C192" s="6">
        <v>38</v>
      </c>
      <c r="D192" s="6" t="str">
        <f>VLOOKUP(C192,'03_티어곡선'!$A$5:$F$104,6,FALSE)</f>
        <v>Industry</v>
      </c>
      <c r="E192" s="6">
        <v>3</v>
      </c>
      <c r="F192" s="8">
        <f>VLOOKUP(C192,'03_티어곡선'!$A$5:$F$104,3,FALSE)</f>
        <v>1236998.5251707968</v>
      </c>
      <c r="G192" s="8">
        <f>F192*'01_기준값'!$B$11*CHOOSE(E192,'01_기준값'!$B$12,'01_기준값'!$B$13,'01_기준값'!$B$14,'01_기준값'!$B$15,'01_기준값'!$B$16)</f>
        <v>14843982.30204956</v>
      </c>
      <c r="H192" s="8">
        <f>VLOOKUP(C192,'03_티어곡선'!$A$5:$F$104,5,FALSE)*IF(E192=5,'01_기준값'!$B$27,'01_기준값'!$B$26)</f>
        <v>1761926.2559259308</v>
      </c>
      <c r="I192" s="12">
        <f>'01_기준값'!$B$25*(C192-1+E192/5)</f>
        <v>0.188</v>
      </c>
    </row>
    <row r="193" spans="1:9">
      <c r="A193" s="5">
        <v>7189</v>
      </c>
      <c r="B193" s="5" t="s">
        <v>485</v>
      </c>
      <c r="C193" s="5">
        <v>38</v>
      </c>
      <c r="D193" s="5" t="str">
        <f>VLOOKUP(C193,'03_티어곡선'!$A$5:$F$104,6,FALSE)</f>
        <v>Industry</v>
      </c>
      <c r="E193" s="5">
        <v>4</v>
      </c>
      <c r="F193" s="7">
        <f>VLOOKUP(C193,'03_티어곡선'!$A$5:$F$104,3,FALSE)</f>
        <v>1236998.5251707968</v>
      </c>
      <c r="G193" s="7">
        <f>F193*'01_기준값'!$B$11*CHOOSE(E193,'01_기준값'!$B$12,'01_기준값'!$B$13,'01_기준값'!$B$14,'01_기준값'!$B$15,'01_기준값'!$B$16)</f>
        <v>19791976.402732749</v>
      </c>
      <c r="H193" s="7">
        <f>VLOOKUP(C193,'03_티어곡선'!$A$5:$F$104,5,FALSE)*IF(E193=5,'01_기준값'!$B$27,'01_기준값'!$B$26)</f>
        <v>1761926.2559259308</v>
      </c>
      <c r="I193" s="11">
        <f>'01_기준값'!$B$25*(C193-1+E193/5)</f>
        <v>0.189</v>
      </c>
    </row>
    <row r="194" spans="1:9">
      <c r="A194" s="6">
        <v>7190</v>
      </c>
      <c r="B194" s="6" t="s">
        <v>485</v>
      </c>
      <c r="C194" s="6">
        <v>38</v>
      </c>
      <c r="D194" s="6" t="str">
        <f>VLOOKUP(C194,'03_티어곡선'!$A$5:$F$104,6,FALSE)</f>
        <v>Industry</v>
      </c>
      <c r="E194" s="6">
        <v>5</v>
      </c>
      <c r="F194" s="8">
        <f>VLOOKUP(C194,'03_티어곡선'!$A$5:$F$104,3,FALSE)</f>
        <v>1236998.5251707968</v>
      </c>
      <c r="G194" s="8">
        <f>F194*'01_기준값'!$B$11*CHOOSE(E194,'01_기준값'!$B$12,'01_기준값'!$B$13,'01_기준값'!$B$14,'01_기준값'!$B$15,'01_기준값'!$B$16)</f>
        <v>24739970.503415935</v>
      </c>
      <c r="H194" s="8">
        <f>VLOOKUP(C194,'03_티어곡선'!$A$5:$F$104,5,FALSE)*IF(E194=5,'01_기준값'!$B$27,'01_기준값'!$B$26)</f>
        <v>10571557.535555584</v>
      </c>
      <c r="I194" s="12">
        <f>'01_기준값'!$B$25*(C194-1+E194/5)</f>
        <v>0.19</v>
      </c>
    </row>
    <row r="195" spans="1:9">
      <c r="A195" s="5">
        <v>7191</v>
      </c>
      <c r="B195" s="5" t="s">
        <v>486</v>
      </c>
      <c r="C195" s="5">
        <v>39</v>
      </c>
      <c r="D195" s="5" t="str">
        <f>VLOOKUP(C195,'03_티어곡선'!$A$5:$F$104,6,FALSE)</f>
        <v>Industry</v>
      </c>
      <c r="E195" s="5">
        <v>1</v>
      </c>
      <c r="F195" s="7">
        <f>VLOOKUP(C195,'03_티어곡선'!$A$5:$F$104,3,FALSE)</f>
        <v>1322940.5358902363</v>
      </c>
      <c r="G195" s="7">
        <f>F195*'01_기준값'!$B$11*CHOOSE(E195,'01_기준값'!$B$12,'01_기준값'!$B$13,'01_기준값'!$B$14,'01_기준값'!$B$15,'01_기준값'!$B$16)</f>
        <v>7937643.2153414171</v>
      </c>
      <c r="H195" s="7">
        <f>VLOOKUP(C195,'03_티어곡선'!$A$5:$F$104,5,FALSE)*IF(E195=5,'01_기준값'!$B$27,'01_기준값'!$B$26)</f>
        <v>1783643.7810845971</v>
      </c>
      <c r="I195" s="11">
        <f>'01_기준값'!$B$25*(C195-1+E195/5)</f>
        <v>0.19100000000000003</v>
      </c>
    </row>
    <row r="196" spans="1:9">
      <c r="A196" s="6">
        <v>7192</v>
      </c>
      <c r="B196" s="6" t="s">
        <v>486</v>
      </c>
      <c r="C196" s="6">
        <v>39</v>
      </c>
      <c r="D196" s="6" t="str">
        <f>VLOOKUP(C196,'03_티어곡선'!$A$5:$F$104,6,FALSE)</f>
        <v>Industry</v>
      </c>
      <c r="E196" s="6">
        <v>2</v>
      </c>
      <c r="F196" s="8">
        <f>VLOOKUP(C196,'03_티어곡선'!$A$5:$F$104,3,FALSE)</f>
        <v>1322940.5358902363</v>
      </c>
      <c r="G196" s="8">
        <f>F196*'01_기준값'!$B$11*CHOOSE(E196,'01_기준값'!$B$12,'01_기준값'!$B$13,'01_기준값'!$B$14,'01_기준값'!$B$15,'01_기준값'!$B$16)</f>
        <v>11906464.823012127</v>
      </c>
      <c r="H196" s="8">
        <f>VLOOKUP(C196,'03_티어곡선'!$A$5:$F$104,5,FALSE)*IF(E196=5,'01_기준값'!$B$27,'01_기준값'!$B$26)</f>
        <v>1783643.7810845971</v>
      </c>
      <c r="I196" s="12">
        <f>'01_기준값'!$B$25*(C196-1+E196/5)</f>
        <v>0.192</v>
      </c>
    </row>
    <row r="197" spans="1:9">
      <c r="A197" s="5">
        <v>7193</v>
      </c>
      <c r="B197" s="5" t="s">
        <v>486</v>
      </c>
      <c r="C197" s="5">
        <v>39</v>
      </c>
      <c r="D197" s="5" t="str">
        <f>VLOOKUP(C197,'03_티어곡선'!$A$5:$F$104,6,FALSE)</f>
        <v>Industry</v>
      </c>
      <c r="E197" s="5">
        <v>3</v>
      </c>
      <c r="F197" s="7">
        <f>VLOOKUP(C197,'03_티어곡선'!$A$5:$F$104,3,FALSE)</f>
        <v>1322940.5358902363</v>
      </c>
      <c r="G197" s="7">
        <f>F197*'01_기준값'!$B$11*CHOOSE(E197,'01_기준값'!$B$12,'01_기준값'!$B$13,'01_기준값'!$B$14,'01_기준값'!$B$15,'01_기준값'!$B$16)</f>
        <v>15875286.430682834</v>
      </c>
      <c r="H197" s="7">
        <f>VLOOKUP(C197,'03_티어곡선'!$A$5:$F$104,5,FALSE)*IF(E197=5,'01_기준값'!$B$27,'01_기준값'!$B$26)</f>
        <v>1783643.7810845971</v>
      </c>
      <c r="I197" s="11">
        <f>'01_기준값'!$B$25*(C197-1+E197/5)</f>
        <v>0.193</v>
      </c>
    </row>
    <row r="198" spans="1:9">
      <c r="A198" s="6">
        <v>7194</v>
      </c>
      <c r="B198" s="6" t="s">
        <v>486</v>
      </c>
      <c r="C198" s="6">
        <v>39</v>
      </c>
      <c r="D198" s="6" t="str">
        <f>VLOOKUP(C198,'03_티어곡선'!$A$5:$F$104,6,FALSE)</f>
        <v>Industry</v>
      </c>
      <c r="E198" s="6">
        <v>4</v>
      </c>
      <c r="F198" s="8">
        <f>VLOOKUP(C198,'03_티어곡선'!$A$5:$F$104,3,FALSE)</f>
        <v>1322940.5358902363</v>
      </c>
      <c r="G198" s="8">
        <f>F198*'01_기준값'!$B$11*CHOOSE(E198,'01_기준값'!$B$12,'01_기준값'!$B$13,'01_기준값'!$B$14,'01_기준값'!$B$15,'01_기준값'!$B$16)</f>
        <v>21167048.574243784</v>
      </c>
      <c r="H198" s="8">
        <f>VLOOKUP(C198,'03_티어곡선'!$A$5:$F$104,5,FALSE)*IF(E198=5,'01_기준값'!$B$27,'01_기준값'!$B$26)</f>
        <v>1783643.7810845971</v>
      </c>
      <c r="I198" s="12">
        <f>'01_기준값'!$B$25*(C198-1+E198/5)</f>
        <v>0.19399999999999998</v>
      </c>
    </row>
    <row r="199" spans="1:9">
      <c r="A199" s="5">
        <v>7195</v>
      </c>
      <c r="B199" s="5" t="s">
        <v>486</v>
      </c>
      <c r="C199" s="5">
        <v>39</v>
      </c>
      <c r="D199" s="5" t="str">
        <f>VLOOKUP(C199,'03_티어곡선'!$A$5:$F$104,6,FALSE)</f>
        <v>Industry</v>
      </c>
      <c r="E199" s="5">
        <v>5</v>
      </c>
      <c r="F199" s="7">
        <f>VLOOKUP(C199,'03_티어곡선'!$A$5:$F$104,3,FALSE)</f>
        <v>1322940.5358902363</v>
      </c>
      <c r="G199" s="7">
        <f>F199*'01_기준값'!$B$11*CHOOSE(E199,'01_기준값'!$B$12,'01_기준값'!$B$13,'01_기준값'!$B$14,'01_기준값'!$B$15,'01_기준값'!$B$16)</f>
        <v>26458810.717804726</v>
      </c>
      <c r="H199" s="7">
        <f>VLOOKUP(C199,'03_티어곡선'!$A$5:$F$104,5,FALSE)*IF(E199=5,'01_기준값'!$B$27,'01_기준값'!$B$26)</f>
        <v>10701862.686507583</v>
      </c>
      <c r="I199" s="11">
        <f>'01_기준값'!$B$25*(C199-1+E199/5)</f>
        <v>0.19500000000000001</v>
      </c>
    </row>
    <row r="200" spans="1:9">
      <c r="A200" s="6">
        <v>7196</v>
      </c>
      <c r="B200" s="6" t="s">
        <v>487</v>
      </c>
      <c r="C200" s="6">
        <v>40</v>
      </c>
      <c r="D200" s="6" t="str">
        <f>VLOOKUP(C200,'03_티어곡선'!$A$5:$F$104,6,FALSE)</f>
        <v>Industry</v>
      </c>
      <c r="E200" s="6">
        <v>1</v>
      </c>
      <c r="F200" s="8">
        <f>VLOOKUP(C200,'03_티어곡선'!$A$5:$F$104,3,FALSE)</f>
        <v>1418107.6376633437</v>
      </c>
      <c r="G200" s="8">
        <f>F200*'01_기준값'!$B$11*CHOOSE(E200,'01_기준값'!$B$12,'01_기준값'!$B$13,'01_기준값'!$B$14,'01_기준값'!$B$15,'01_기준값'!$B$16)</f>
        <v>8508645.8259800617</v>
      </c>
      <c r="H200" s="8">
        <f>VLOOKUP(C200,'03_티어곡선'!$A$5:$F$104,5,FALSE)*IF(E200=5,'01_기준값'!$B$27,'01_기준값'!$B$26)</f>
        <v>1805628.9967311206</v>
      </c>
      <c r="I200" s="12">
        <f>'01_기준값'!$B$25*(C200-1+E200/5)</f>
        <v>0.19600000000000001</v>
      </c>
    </row>
    <row r="201" spans="1:9">
      <c r="A201" s="5">
        <v>7197</v>
      </c>
      <c r="B201" s="5" t="s">
        <v>487</v>
      </c>
      <c r="C201" s="5">
        <v>40</v>
      </c>
      <c r="D201" s="5" t="str">
        <f>VLOOKUP(C201,'03_티어곡선'!$A$5:$F$104,6,FALSE)</f>
        <v>Industry</v>
      </c>
      <c r="E201" s="5">
        <v>2</v>
      </c>
      <c r="F201" s="7">
        <f>VLOOKUP(C201,'03_티어곡선'!$A$5:$F$104,3,FALSE)</f>
        <v>1418107.6376633437</v>
      </c>
      <c r="G201" s="7">
        <f>F201*'01_기준값'!$B$11*CHOOSE(E201,'01_기준값'!$B$12,'01_기준값'!$B$13,'01_기준값'!$B$14,'01_기준값'!$B$15,'01_기준값'!$B$16)</f>
        <v>12762968.738970093</v>
      </c>
      <c r="H201" s="7">
        <f>VLOOKUP(C201,'03_티어곡선'!$A$5:$F$104,5,FALSE)*IF(E201=5,'01_기준값'!$B$27,'01_기준값'!$B$26)</f>
        <v>1805628.9967311206</v>
      </c>
      <c r="I201" s="11">
        <f>'01_기준값'!$B$25*(C201-1+E201/5)</f>
        <v>0.19700000000000001</v>
      </c>
    </row>
    <row r="202" spans="1:9">
      <c r="A202" s="6">
        <v>7198</v>
      </c>
      <c r="B202" s="6" t="s">
        <v>487</v>
      </c>
      <c r="C202" s="6">
        <v>40</v>
      </c>
      <c r="D202" s="6" t="str">
        <f>VLOOKUP(C202,'03_티어곡선'!$A$5:$F$104,6,FALSE)</f>
        <v>Industry</v>
      </c>
      <c r="E202" s="6">
        <v>3</v>
      </c>
      <c r="F202" s="8">
        <f>VLOOKUP(C202,'03_티어곡선'!$A$5:$F$104,3,FALSE)</f>
        <v>1418107.6376633437</v>
      </c>
      <c r="G202" s="8">
        <f>F202*'01_기준값'!$B$11*CHOOSE(E202,'01_기준값'!$B$12,'01_기준값'!$B$13,'01_기준값'!$B$14,'01_기준값'!$B$15,'01_기준값'!$B$16)</f>
        <v>17017291.651960123</v>
      </c>
      <c r="H202" s="8">
        <f>VLOOKUP(C202,'03_티어곡선'!$A$5:$F$104,5,FALSE)*IF(E202=5,'01_기준값'!$B$27,'01_기준값'!$B$26)</f>
        <v>1805628.9967311206</v>
      </c>
      <c r="I202" s="12">
        <f>'01_기준값'!$B$25*(C202-1+E202/5)</f>
        <v>0.19800000000000001</v>
      </c>
    </row>
    <row r="203" spans="1:9">
      <c r="A203" s="5">
        <v>7199</v>
      </c>
      <c r="B203" s="5" t="s">
        <v>487</v>
      </c>
      <c r="C203" s="5">
        <v>40</v>
      </c>
      <c r="D203" s="5" t="str">
        <f>VLOOKUP(C203,'03_티어곡선'!$A$5:$F$104,6,FALSE)</f>
        <v>Industry</v>
      </c>
      <c r="E203" s="5">
        <v>4</v>
      </c>
      <c r="F203" s="7">
        <f>VLOOKUP(C203,'03_티어곡선'!$A$5:$F$104,3,FALSE)</f>
        <v>1418107.6376633437</v>
      </c>
      <c r="G203" s="7">
        <f>F203*'01_기준값'!$B$11*CHOOSE(E203,'01_기준값'!$B$12,'01_기준값'!$B$13,'01_기준값'!$B$14,'01_기준값'!$B$15,'01_기준값'!$B$16)</f>
        <v>22689722.202613503</v>
      </c>
      <c r="H203" s="7">
        <f>VLOOKUP(C203,'03_티어곡선'!$A$5:$F$104,5,FALSE)*IF(E203=5,'01_기준값'!$B$27,'01_기준값'!$B$26)</f>
        <v>1805628.9967311206</v>
      </c>
      <c r="I203" s="11">
        <f>'01_기준값'!$B$25*(C203-1+E203/5)</f>
        <v>0.19899999999999998</v>
      </c>
    </row>
    <row r="204" spans="1:9">
      <c r="A204" s="6">
        <v>7200</v>
      </c>
      <c r="B204" s="6" t="s">
        <v>487</v>
      </c>
      <c r="C204" s="6">
        <v>40</v>
      </c>
      <c r="D204" s="6" t="str">
        <f>VLOOKUP(C204,'03_티어곡선'!$A$5:$F$104,6,FALSE)</f>
        <v>Industry</v>
      </c>
      <c r="E204" s="6">
        <v>5</v>
      </c>
      <c r="F204" s="8">
        <f>VLOOKUP(C204,'03_티어곡선'!$A$5:$F$104,3,FALSE)</f>
        <v>1418107.6376633437</v>
      </c>
      <c r="G204" s="8">
        <f>F204*'01_기준값'!$B$11*CHOOSE(E204,'01_기준값'!$B$12,'01_기준값'!$B$13,'01_기준값'!$B$14,'01_기준값'!$B$15,'01_기준값'!$B$16)</f>
        <v>28362152.753266875</v>
      </c>
      <c r="H204" s="8">
        <f>VLOOKUP(C204,'03_티어곡선'!$A$5:$F$104,5,FALSE)*IF(E204=5,'01_기준값'!$B$27,'01_기준값'!$B$26)</f>
        <v>10833773.980386723</v>
      </c>
      <c r="I204" s="12">
        <f>'01_기준값'!$B$25*(C204-1+E204/5)</f>
        <v>0.2</v>
      </c>
    </row>
    <row r="205" spans="1:9">
      <c r="A205" s="5">
        <v>7201</v>
      </c>
      <c r="B205" s="5" t="s">
        <v>488</v>
      </c>
      <c r="C205" s="5">
        <v>41</v>
      </c>
      <c r="D205" s="5" t="str">
        <f>VLOOKUP(C205,'03_티어곡선'!$A$5:$F$104,6,FALSE)</f>
        <v>Finance</v>
      </c>
      <c r="E205" s="5">
        <v>1</v>
      </c>
      <c r="F205" s="7">
        <f>VLOOKUP(C205,'03_티어곡선'!$A$5:$F$104,3,FALSE)</f>
        <v>1523616.9613385748</v>
      </c>
      <c r="G205" s="7">
        <f>F205*'01_기준값'!$B$11*CHOOSE(E205,'01_기준값'!$B$12,'01_기준값'!$B$13,'01_기준값'!$B$14,'01_기준값'!$B$15,'01_기준값'!$B$16)</f>
        <v>9141701.7680314481</v>
      </c>
      <c r="H205" s="7">
        <f>VLOOKUP(C205,'03_티어곡선'!$A$5:$F$104,5,FALSE)*IF(E205=5,'01_기준값'!$B$27,'01_기준값'!$B$26)</f>
        <v>1827885.2024218165</v>
      </c>
      <c r="I205" s="11">
        <f>'01_기준값'!$B$25*(C205-1+E205/5)</f>
        <v>0.20100000000000001</v>
      </c>
    </row>
    <row r="206" spans="1:9">
      <c r="A206" s="6">
        <v>7202</v>
      </c>
      <c r="B206" s="6" t="s">
        <v>488</v>
      </c>
      <c r="C206" s="6">
        <v>41</v>
      </c>
      <c r="D206" s="6" t="str">
        <f>VLOOKUP(C206,'03_티어곡선'!$A$5:$F$104,6,FALSE)</f>
        <v>Finance</v>
      </c>
      <c r="E206" s="6">
        <v>2</v>
      </c>
      <c r="F206" s="8">
        <f>VLOOKUP(C206,'03_티어곡선'!$A$5:$F$104,3,FALSE)</f>
        <v>1523616.9613385748</v>
      </c>
      <c r="G206" s="8">
        <f>F206*'01_기준값'!$B$11*CHOOSE(E206,'01_기준값'!$B$12,'01_기준값'!$B$13,'01_기준값'!$B$14,'01_기준값'!$B$15,'01_기준값'!$B$16)</f>
        <v>13712552.652047174</v>
      </c>
      <c r="H206" s="8">
        <f>VLOOKUP(C206,'03_티어곡선'!$A$5:$F$104,5,FALSE)*IF(E206=5,'01_기준값'!$B$27,'01_기준값'!$B$26)</f>
        <v>1827885.2024218165</v>
      </c>
      <c r="I206" s="12">
        <f>'01_기준값'!$B$25*(C206-1+E206/5)</f>
        <v>0.20199999999999999</v>
      </c>
    </row>
    <row r="207" spans="1:9">
      <c r="A207" s="5">
        <v>7203</v>
      </c>
      <c r="B207" s="5" t="s">
        <v>488</v>
      </c>
      <c r="C207" s="5">
        <v>41</v>
      </c>
      <c r="D207" s="5" t="str">
        <f>VLOOKUP(C207,'03_티어곡선'!$A$5:$F$104,6,FALSE)</f>
        <v>Finance</v>
      </c>
      <c r="E207" s="5">
        <v>3</v>
      </c>
      <c r="F207" s="7">
        <f>VLOOKUP(C207,'03_티어곡선'!$A$5:$F$104,3,FALSE)</f>
        <v>1523616.9613385748</v>
      </c>
      <c r="G207" s="7">
        <f>F207*'01_기준값'!$B$11*CHOOSE(E207,'01_기준값'!$B$12,'01_기준값'!$B$13,'01_기준값'!$B$14,'01_기준값'!$B$15,'01_기준값'!$B$16)</f>
        <v>18283403.536062896</v>
      </c>
      <c r="H207" s="7">
        <f>VLOOKUP(C207,'03_티어곡선'!$A$5:$F$104,5,FALSE)*IF(E207=5,'01_기준값'!$B$27,'01_기준값'!$B$26)</f>
        <v>1827885.2024218165</v>
      </c>
      <c r="I207" s="11">
        <f>'01_기준값'!$B$25*(C207-1+E207/5)</f>
        <v>0.20300000000000001</v>
      </c>
    </row>
    <row r="208" spans="1:9">
      <c r="A208" s="6">
        <v>7204</v>
      </c>
      <c r="B208" s="6" t="s">
        <v>488</v>
      </c>
      <c r="C208" s="6">
        <v>41</v>
      </c>
      <c r="D208" s="6" t="str">
        <f>VLOOKUP(C208,'03_티어곡선'!$A$5:$F$104,6,FALSE)</f>
        <v>Finance</v>
      </c>
      <c r="E208" s="6">
        <v>4</v>
      </c>
      <c r="F208" s="8">
        <f>VLOOKUP(C208,'03_티어곡선'!$A$5:$F$104,3,FALSE)</f>
        <v>1523616.9613385748</v>
      </c>
      <c r="G208" s="8">
        <f>F208*'01_기준값'!$B$11*CHOOSE(E208,'01_기준값'!$B$12,'01_기준값'!$B$13,'01_기준값'!$B$14,'01_기준값'!$B$15,'01_기준값'!$B$16)</f>
        <v>24377871.3814172</v>
      </c>
      <c r="H208" s="8">
        <f>VLOOKUP(C208,'03_티어곡선'!$A$5:$F$104,5,FALSE)*IF(E208=5,'01_기준값'!$B$27,'01_기준값'!$B$26)</f>
        <v>1827885.2024218165</v>
      </c>
      <c r="I208" s="12">
        <f>'01_기준값'!$B$25*(C208-1+E208/5)</f>
        <v>0.20399999999999999</v>
      </c>
    </row>
    <row r="209" spans="1:9">
      <c r="A209" s="5">
        <v>7205</v>
      </c>
      <c r="B209" s="5" t="s">
        <v>488</v>
      </c>
      <c r="C209" s="5">
        <v>41</v>
      </c>
      <c r="D209" s="5" t="str">
        <f>VLOOKUP(C209,'03_티어곡선'!$A$5:$F$104,6,FALSE)</f>
        <v>Finance</v>
      </c>
      <c r="E209" s="5">
        <v>5</v>
      </c>
      <c r="F209" s="7">
        <f>VLOOKUP(C209,'03_티어곡선'!$A$5:$F$104,3,FALSE)</f>
        <v>1523616.9613385748</v>
      </c>
      <c r="G209" s="7">
        <f>F209*'01_기준값'!$B$11*CHOOSE(E209,'01_기준값'!$B$12,'01_기준값'!$B$13,'01_기준값'!$B$14,'01_기준값'!$B$15,'01_기준값'!$B$16)</f>
        <v>30472339.226771496</v>
      </c>
      <c r="H209" s="7">
        <f>VLOOKUP(C209,'03_티어곡선'!$A$5:$F$104,5,FALSE)*IF(E209=5,'01_기준값'!$B$27,'01_기준값'!$B$26)</f>
        <v>10967311.2145309</v>
      </c>
      <c r="I209" s="11">
        <f>'01_기준값'!$B$25*(C209-1+E209/5)</f>
        <v>0.20500000000000002</v>
      </c>
    </row>
    <row r="210" spans="1:9">
      <c r="A210" s="6">
        <v>7206</v>
      </c>
      <c r="B210" s="6" t="s">
        <v>489</v>
      </c>
      <c r="C210" s="6">
        <v>42</v>
      </c>
      <c r="D210" s="6" t="str">
        <f>VLOOKUP(C210,'03_티어곡선'!$A$5:$F$104,6,FALSE)</f>
        <v>Finance</v>
      </c>
      <c r="E210" s="6">
        <v>1</v>
      </c>
      <c r="F210" s="8">
        <f>VLOOKUP(C210,'03_티어곡선'!$A$5:$F$104,3,FALSE)</f>
        <v>1640741.3816596188</v>
      </c>
      <c r="G210" s="8">
        <f>F210*'01_기준값'!$B$11*CHOOSE(E210,'01_기준값'!$B$12,'01_기준값'!$B$13,'01_기준값'!$B$14,'01_기준값'!$B$15,'01_기준값'!$B$16)</f>
        <v>9844448.2899577115</v>
      </c>
      <c r="H210" s="8">
        <f>VLOOKUP(C210,'03_티어곡선'!$A$5:$F$104,5,FALSE)*IF(E210=5,'01_기준값'!$B$27,'01_기준값'!$B$26)</f>
        <v>1850415.738383373</v>
      </c>
      <c r="I210" s="12">
        <f>'01_기준값'!$B$25*(C210-1+E210/5)</f>
        <v>0.20600000000000002</v>
      </c>
    </row>
    <row r="211" spans="1:9">
      <c r="A211" s="5">
        <v>7207</v>
      </c>
      <c r="B211" s="5" t="s">
        <v>489</v>
      </c>
      <c r="C211" s="5">
        <v>42</v>
      </c>
      <c r="D211" s="5" t="str">
        <f>VLOOKUP(C211,'03_티어곡선'!$A$5:$F$104,6,FALSE)</f>
        <v>Finance</v>
      </c>
      <c r="E211" s="5">
        <v>2</v>
      </c>
      <c r="F211" s="7">
        <f>VLOOKUP(C211,'03_티어곡선'!$A$5:$F$104,3,FALSE)</f>
        <v>1640741.3816596188</v>
      </c>
      <c r="G211" s="7">
        <f>F211*'01_기준값'!$B$11*CHOOSE(E211,'01_기준값'!$B$12,'01_기준값'!$B$13,'01_기준값'!$B$14,'01_기준값'!$B$15,'01_기준값'!$B$16)</f>
        <v>14766672.43493657</v>
      </c>
      <c r="H211" s="7">
        <f>VLOOKUP(C211,'03_티어곡선'!$A$5:$F$104,5,FALSE)*IF(E211=5,'01_기준값'!$B$27,'01_기준값'!$B$26)</f>
        <v>1850415.738383373</v>
      </c>
      <c r="I211" s="11">
        <f>'01_기준값'!$B$25*(C211-1+E211/5)</f>
        <v>0.20699999999999999</v>
      </c>
    </row>
    <row r="212" spans="1:9">
      <c r="A212" s="6">
        <v>7208</v>
      </c>
      <c r="B212" s="6" t="s">
        <v>489</v>
      </c>
      <c r="C212" s="6">
        <v>42</v>
      </c>
      <c r="D212" s="6" t="str">
        <f>VLOOKUP(C212,'03_티어곡선'!$A$5:$F$104,6,FALSE)</f>
        <v>Finance</v>
      </c>
      <c r="E212" s="6">
        <v>3</v>
      </c>
      <c r="F212" s="8">
        <f>VLOOKUP(C212,'03_티어곡선'!$A$5:$F$104,3,FALSE)</f>
        <v>1640741.3816596188</v>
      </c>
      <c r="G212" s="8">
        <f>F212*'01_기준값'!$B$11*CHOOSE(E212,'01_기준값'!$B$12,'01_기준값'!$B$13,'01_기준값'!$B$14,'01_기준값'!$B$15,'01_기준값'!$B$16)</f>
        <v>19688896.579915423</v>
      </c>
      <c r="H212" s="8">
        <f>VLOOKUP(C212,'03_티어곡선'!$A$5:$F$104,5,FALSE)*IF(E212=5,'01_기준값'!$B$27,'01_기준값'!$B$26)</f>
        <v>1850415.738383373</v>
      </c>
      <c r="I212" s="12">
        <f>'01_기준값'!$B$25*(C212-1+E212/5)</f>
        <v>0.20800000000000002</v>
      </c>
    </row>
    <row r="213" spans="1:9">
      <c r="A213" s="5">
        <v>7209</v>
      </c>
      <c r="B213" s="5" t="s">
        <v>489</v>
      </c>
      <c r="C213" s="5">
        <v>42</v>
      </c>
      <c r="D213" s="5" t="str">
        <f>VLOOKUP(C213,'03_티어곡선'!$A$5:$F$104,6,FALSE)</f>
        <v>Finance</v>
      </c>
      <c r="E213" s="5">
        <v>4</v>
      </c>
      <c r="F213" s="7">
        <f>VLOOKUP(C213,'03_티어곡선'!$A$5:$F$104,3,FALSE)</f>
        <v>1640741.3816596188</v>
      </c>
      <c r="G213" s="7">
        <f>F213*'01_기준값'!$B$11*CHOOSE(E213,'01_기준값'!$B$12,'01_기준값'!$B$13,'01_기준값'!$B$14,'01_기준값'!$B$15,'01_기준값'!$B$16)</f>
        <v>26251862.106553901</v>
      </c>
      <c r="H213" s="7">
        <f>VLOOKUP(C213,'03_티어곡선'!$A$5:$F$104,5,FALSE)*IF(E213=5,'01_기준값'!$B$27,'01_기준값'!$B$26)</f>
        <v>1850415.738383373</v>
      </c>
      <c r="I213" s="11">
        <f>'01_기준값'!$B$25*(C213-1+E213/5)</f>
        <v>0.20899999999999999</v>
      </c>
    </row>
    <row r="214" spans="1:9">
      <c r="A214" s="6">
        <v>7210</v>
      </c>
      <c r="B214" s="6" t="s">
        <v>489</v>
      </c>
      <c r="C214" s="6">
        <v>42</v>
      </c>
      <c r="D214" s="6" t="str">
        <f>VLOOKUP(C214,'03_티어곡선'!$A$5:$F$104,6,FALSE)</f>
        <v>Finance</v>
      </c>
      <c r="E214" s="6">
        <v>5</v>
      </c>
      <c r="F214" s="8">
        <f>VLOOKUP(C214,'03_티어곡선'!$A$5:$F$104,3,FALSE)</f>
        <v>1640741.3816596188</v>
      </c>
      <c r="G214" s="8">
        <f>F214*'01_기준값'!$B$11*CHOOSE(E214,'01_기준값'!$B$12,'01_기준값'!$B$13,'01_기준값'!$B$14,'01_기준값'!$B$15,'01_기준값'!$B$16)</f>
        <v>32814827.633192375</v>
      </c>
      <c r="H214" s="8">
        <f>VLOOKUP(C214,'03_티어곡선'!$A$5:$F$104,5,FALSE)*IF(E214=5,'01_기준값'!$B$27,'01_기준값'!$B$26)</f>
        <v>11102494.430300238</v>
      </c>
      <c r="I214" s="12">
        <f>'01_기준값'!$B$25*(C214-1+E214/5)</f>
        <v>0.21</v>
      </c>
    </row>
    <row r="215" spans="1:9">
      <c r="A215" s="5">
        <v>7211</v>
      </c>
      <c r="B215" s="5" t="s">
        <v>490</v>
      </c>
      <c r="C215" s="5">
        <v>43</v>
      </c>
      <c r="D215" s="5" t="str">
        <f>VLOOKUP(C215,'03_티어곡선'!$A$5:$F$104,6,FALSE)</f>
        <v>Finance</v>
      </c>
      <c r="E215" s="5">
        <v>1</v>
      </c>
      <c r="F215" s="7">
        <f>VLOOKUP(C215,'03_티어곡선'!$A$5:$F$104,3,FALSE)</f>
        <v>1770933.2622335842</v>
      </c>
      <c r="G215" s="7">
        <f>F215*'01_기준값'!$B$11*CHOOSE(E215,'01_기준값'!$B$12,'01_기준값'!$B$13,'01_기준값'!$B$14,'01_기준값'!$B$15,'01_기준값'!$B$16)</f>
        <v>10625599.573401505</v>
      </c>
      <c r="H215" s="7">
        <f>VLOOKUP(C215,'03_티어곡선'!$A$5:$F$104,5,FALSE)*IF(E215=5,'01_기준값'!$B$27,'01_기준값'!$B$26)</f>
        <v>1873223.9860141536</v>
      </c>
      <c r="I215" s="11">
        <f>'01_기준값'!$B$25*(C215-1+E215/5)</f>
        <v>0.21100000000000002</v>
      </c>
    </row>
    <row r="216" spans="1:9">
      <c r="A216" s="6">
        <v>7212</v>
      </c>
      <c r="B216" s="6" t="s">
        <v>490</v>
      </c>
      <c r="C216" s="6">
        <v>43</v>
      </c>
      <c r="D216" s="6" t="str">
        <f>VLOOKUP(C216,'03_티어곡선'!$A$5:$F$104,6,FALSE)</f>
        <v>Finance</v>
      </c>
      <c r="E216" s="6">
        <v>2</v>
      </c>
      <c r="F216" s="8">
        <f>VLOOKUP(C216,'03_티어곡선'!$A$5:$F$104,3,FALSE)</f>
        <v>1770933.2622335842</v>
      </c>
      <c r="G216" s="8">
        <f>F216*'01_기준값'!$B$11*CHOOSE(E216,'01_기준값'!$B$12,'01_기준값'!$B$13,'01_기준값'!$B$14,'01_기준값'!$B$15,'01_기준값'!$B$16)</f>
        <v>15938399.36010226</v>
      </c>
      <c r="H216" s="8">
        <f>VLOOKUP(C216,'03_티어곡선'!$A$5:$F$104,5,FALSE)*IF(E216=5,'01_기준값'!$B$27,'01_기준값'!$B$26)</f>
        <v>1873223.9860141536</v>
      </c>
      <c r="I216" s="12">
        <f>'01_기준값'!$B$25*(C216-1+E216/5)</f>
        <v>0.21199999999999999</v>
      </c>
    </row>
    <row r="217" spans="1:9">
      <c r="A217" s="5">
        <v>7213</v>
      </c>
      <c r="B217" s="5" t="s">
        <v>490</v>
      </c>
      <c r="C217" s="5">
        <v>43</v>
      </c>
      <c r="D217" s="5" t="str">
        <f>VLOOKUP(C217,'03_티어곡선'!$A$5:$F$104,6,FALSE)</f>
        <v>Finance</v>
      </c>
      <c r="E217" s="5">
        <v>3</v>
      </c>
      <c r="F217" s="7">
        <f>VLOOKUP(C217,'03_티어곡선'!$A$5:$F$104,3,FALSE)</f>
        <v>1770933.2622335842</v>
      </c>
      <c r="G217" s="7">
        <f>F217*'01_기준값'!$B$11*CHOOSE(E217,'01_기준값'!$B$12,'01_기준값'!$B$13,'01_기준값'!$B$14,'01_기준값'!$B$15,'01_기준값'!$B$16)</f>
        <v>21251199.14680301</v>
      </c>
      <c r="H217" s="7">
        <f>VLOOKUP(C217,'03_티어곡선'!$A$5:$F$104,5,FALSE)*IF(E217=5,'01_기준값'!$B$27,'01_기준값'!$B$26)</f>
        <v>1873223.9860141536</v>
      </c>
      <c r="I217" s="11">
        <f>'01_기준값'!$B$25*(C217-1+E217/5)</f>
        <v>0.21300000000000002</v>
      </c>
    </row>
    <row r="218" spans="1:9">
      <c r="A218" s="6">
        <v>7214</v>
      </c>
      <c r="B218" s="6" t="s">
        <v>490</v>
      </c>
      <c r="C218" s="6">
        <v>43</v>
      </c>
      <c r="D218" s="6" t="str">
        <f>VLOOKUP(C218,'03_티어곡선'!$A$5:$F$104,6,FALSE)</f>
        <v>Finance</v>
      </c>
      <c r="E218" s="6">
        <v>4</v>
      </c>
      <c r="F218" s="8">
        <f>VLOOKUP(C218,'03_티어곡선'!$A$5:$F$104,3,FALSE)</f>
        <v>1770933.2622335842</v>
      </c>
      <c r="G218" s="8">
        <f>F218*'01_기준값'!$B$11*CHOOSE(E218,'01_기준값'!$B$12,'01_기준값'!$B$13,'01_기준값'!$B$14,'01_기준값'!$B$15,'01_기준값'!$B$16)</f>
        <v>28334932.195737351</v>
      </c>
      <c r="H218" s="8">
        <f>VLOOKUP(C218,'03_티어곡선'!$A$5:$F$104,5,FALSE)*IF(E218=5,'01_기준값'!$B$27,'01_기준값'!$B$26)</f>
        <v>1873223.9860141536</v>
      </c>
      <c r="I218" s="12">
        <f>'01_기준값'!$B$25*(C218-1+E218/5)</f>
        <v>0.214</v>
      </c>
    </row>
    <row r="219" spans="1:9">
      <c r="A219" s="5">
        <v>7215</v>
      </c>
      <c r="B219" s="5" t="s">
        <v>490</v>
      </c>
      <c r="C219" s="5">
        <v>43</v>
      </c>
      <c r="D219" s="5" t="str">
        <f>VLOOKUP(C219,'03_티어곡선'!$A$5:$F$104,6,FALSE)</f>
        <v>Finance</v>
      </c>
      <c r="E219" s="5">
        <v>5</v>
      </c>
      <c r="F219" s="7">
        <f>VLOOKUP(C219,'03_티어곡선'!$A$5:$F$104,3,FALSE)</f>
        <v>1770933.2622335842</v>
      </c>
      <c r="G219" s="7">
        <f>F219*'01_기준값'!$B$11*CHOOSE(E219,'01_기준값'!$B$12,'01_기준값'!$B$13,'01_기준값'!$B$14,'01_기준값'!$B$15,'01_기준값'!$B$16)</f>
        <v>35418665.244671687</v>
      </c>
      <c r="H219" s="7">
        <f>VLOOKUP(C219,'03_티어곡선'!$A$5:$F$104,5,FALSE)*IF(E219=5,'01_기준값'!$B$27,'01_기준값'!$B$26)</f>
        <v>11239343.916084921</v>
      </c>
      <c r="I219" s="11">
        <f>'01_기준값'!$B$25*(C219-1+E219/5)</f>
        <v>0.215</v>
      </c>
    </row>
    <row r="220" spans="1:9">
      <c r="A220" s="6">
        <v>7216</v>
      </c>
      <c r="B220" s="6" t="s">
        <v>491</v>
      </c>
      <c r="C220" s="6">
        <v>44</v>
      </c>
      <c r="D220" s="6" t="str">
        <f>VLOOKUP(C220,'03_티어곡선'!$A$5:$F$104,6,FALSE)</f>
        <v>Finance</v>
      </c>
      <c r="E220" s="6">
        <v>1</v>
      </c>
      <c r="F220" s="8">
        <f>VLOOKUP(C220,'03_티어곡선'!$A$5:$F$104,3,FALSE)</f>
        <v>1915852.1416276197</v>
      </c>
      <c r="G220" s="8">
        <f>F220*'01_기준값'!$B$11*CHOOSE(E220,'01_기준값'!$B$12,'01_기준값'!$B$13,'01_기준값'!$B$14,'01_기준값'!$B$15,'01_기준값'!$B$16)</f>
        <v>11495112.849765718</v>
      </c>
      <c r="H220" s="8">
        <f>VLOOKUP(C220,'03_티어곡선'!$A$5:$F$104,5,FALSE)*IF(E220=5,'01_기준값'!$B$27,'01_기준값'!$B$26)</f>
        <v>1896313.3683916812</v>
      </c>
      <c r="I220" s="12">
        <f>'01_기준값'!$B$25*(C220-1+E220/5)</f>
        <v>0.21600000000000003</v>
      </c>
    </row>
    <row r="221" spans="1:9">
      <c r="A221" s="5">
        <v>7217</v>
      </c>
      <c r="B221" s="5" t="s">
        <v>491</v>
      </c>
      <c r="C221" s="5">
        <v>44</v>
      </c>
      <c r="D221" s="5" t="str">
        <f>VLOOKUP(C221,'03_티어곡선'!$A$5:$F$104,6,FALSE)</f>
        <v>Finance</v>
      </c>
      <c r="E221" s="5">
        <v>2</v>
      </c>
      <c r="F221" s="7">
        <f>VLOOKUP(C221,'03_티어곡선'!$A$5:$F$104,3,FALSE)</f>
        <v>1915852.1416276197</v>
      </c>
      <c r="G221" s="7">
        <f>F221*'01_기준값'!$B$11*CHOOSE(E221,'01_기준값'!$B$12,'01_기준값'!$B$13,'01_기준값'!$B$14,'01_기준값'!$B$15,'01_기준값'!$B$16)</f>
        <v>17242669.274648577</v>
      </c>
      <c r="H221" s="7">
        <f>VLOOKUP(C221,'03_티어곡선'!$A$5:$F$104,5,FALSE)*IF(E221=5,'01_기준값'!$B$27,'01_기준값'!$B$26)</f>
        <v>1896313.3683916812</v>
      </c>
      <c r="I221" s="11">
        <f>'01_기준값'!$B$25*(C221-1+E221/5)</f>
        <v>0.217</v>
      </c>
    </row>
    <row r="222" spans="1:9">
      <c r="A222" s="6">
        <v>7218</v>
      </c>
      <c r="B222" s="6" t="s">
        <v>491</v>
      </c>
      <c r="C222" s="6">
        <v>44</v>
      </c>
      <c r="D222" s="6" t="str">
        <f>VLOOKUP(C222,'03_티어곡선'!$A$5:$F$104,6,FALSE)</f>
        <v>Finance</v>
      </c>
      <c r="E222" s="6">
        <v>3</v>
      </c>
      <c r="F222" s="8">
        <f>VLOOKUP(C222,'03_티어곡선'!$A$5:$F$104,3,FALSE)</f>
        <v>1915852.1416276197</v>
      </c>
      <c r="G222" s="8">
        <f>F222*'01_기준값'!$B$11*CHOOSE(E222,'01_기준값'!$B$12,'01_기준값'!$B$13,'01_기준값'!$B$14,'01_기준값'!$B$15,'01_기준값'!$B$16)</f>
        <v>22990225.699531436</v>
      </c>
      <c r="H222" s="8">
        <f>VLOOKUP(C222,'03_티어곡선'!$A$5:$F$104,5,FALSE)*IF(E222=5,'01_기준값'!$B$27,'01_기준값'!$B$26)</f>
        <v>1896313.3683916812</v>
      </c>
      <c r="I222" s="12">
        <f>'01_기준값'!$B$25*(C222-1+E222/5)</f>
        <v>0.218</v>
      </c>
    </row>
    <row r="223" spans="1:9">
      <c r="A223" s="5">
        <v>7219</v>
      </c>
      <c r="B223" s="5" t="s">
        <v>491</v>
      </c>
      <c r="C223" s="5">
        <v>44</v>
      </c>
      <c r="D223" s="5" t="str">
        <f>VLOOKUP(C223,'03_티어곡선'!$A$5:$F$104,6,FALSE)</f>
        <v>Finance</v>
      </c>
      <c r="E223" s="5">
        <v>4</v>
      </c>
      <c r="F223" s="7">
        <f>VLOOKUP(C223,'03_티어곡선'!$A$5:$F$104,3,FALSE)</f>
        <v>1915852.1416276197</v>
      </c>
      <c r="G223" s="7">
        <f>F223*'01_기준값'!$B$11*CHOOSE(E223,'01_기준값'!$B$12,'01_기준값'!$B$13,'01_기준값'!$B$14,'01_기준값'!$B$15,'01_기준값'!$B$16)</f>
        <v>30653634.26604192</v>
      </c>
      <c r="H223" s="7">
        <f>VLOOKUP(C223,'03_티어곡선'!$A$5:$F$104,5,FALSE)*IF(E223=5,'01_기준값'!$B$27,'01_기준값'!$B$26)</f>
        <v>1896313.3683916812</v>
      </c>
      <c r="I223" s="11">
        <f>'01_기준값'!$B$25*(C223-1+E223/5)</f>
        <v>0.219</v>
      </c>
    </row>
    <row r="224" spans="1:9">
      <c r="A224" s="6">
        <v>7220</v>
      </c>
      <c r="B224" s="6" t="s">
        <v>491</v>
      </c>
      <c r="C224" s="6">
        <v>44</v>
      </c>
      <c r="D224" s="6" t="str">
        <f>VLOOKUP(C224,'03_티어곡선'!$A$5:$F$104,6,FALSE)</f>
        <v>Finance</v>
      </c>
      <c r="E224" s="6">
        <v>5</v>
      </c>
      <c r="F224" s="8">
        <f>VLOOKUP(C224,'03_티어곡선'!$A$5:$F$104,3,FALSE)</f>
        <v>1915852.1416276197</v>
      </c>
      <c r="G224" s="8">
        <f>F224*'01_기준값'!$B$11*CHOOSE(E224,'01_기준값'!$B$12,'01_기준값'!$B$13,'01_기준값'!$B$14,'01_기준값'!$B$15,'01_기준값'!$B$16)</f>
        <v>38317042.832552396</v>
      </c>
      <c r="H224" s="8">
        <f>VLOOKUP(C224,'03_티어곡선'!$A$5:$F$104,5,FALSE)*IF(E224=5,'01_기준값'!$B$27,'01_기준값'!$B$26)</f>
        <v>11377880.210350087</v>
      </c>
      <c r="I224" s="12">
        <f>'01_기준값'!$B$25*(C224-1+E224/5)</f>
        <v>0.22</v>
      </c>
    </row>
    <row r="225" spans="1:9">
      <c r="A225" s="5">
        <v>7221</v>
      </c>
      <c r="B225" s="5" t="s">
        <v>492</v>
      </c>
      <c r="C225" s="5">
        <v>45</v>
      </c>
      <c r="D225" s="5" t="str">
        <f>VLOOKUP(C225,'03_티어곡선'!$A$5:$F$104,6,FALSE)</f>
        <v>Finance</v>
      </c>
      <c r="E225" s="5">
        <v>1</v>
      </c>
      <c r="F225" s="7">
        <f>VLOOKUP(C225,'03_티어곡선'!$A$5:$F$104,3,FALSE)</f>
        <v>2077397.0610416047</v>
      </c>
      <c r="G225" s="7">
        <f>F225*'01_기준값'!$B$11*CHOOSE(E225,'01_기준값'!$B$12,'01_기준값'!$B$13,'01_기준값'!$B$14,'01_기준값'!$B$15,'01_기준값'!$B$16)</f>
        <v>12464382.366249628</v>
      </c>
      <c r="H225" s="7">
        <f>VLOOKUP(C225,'03_티어곡선'!$A$5:$F$104,5,FALSE)*IF(E225=5,'01_기준값'!$B$27,'01_기준값'!$B$26)</f>
        <v>1919687.3507863751</v>
      </c>
      <c r="I225" s="11">
        <f>'01_기준값'!$B$25*(C225-1+E225/5)</f>
        <v>0.22100000000000003</v>
      </c>
    </row>
    <row r="226" spans="1:9">
      <c r="A226" s="6">
        <v>7222</v>
      </c>
      <c r="B226" s="6" t="s">
        <v>492</v>
      </c>
      <c r="C226" s="6">
        <v>45</v>
      </c>
      <c r="D226" s="6" t="str">
        <f>VLOOKUP(C226,'03_티어곡선'!$A$5:$F$104,6,FALSE)</f>
        <v>Finance</v>
      </c>
      <c r="E226" s="6">
        <v>2</v>
      </c>
      <c r="F226" s="8">
        <f>VLOOKUP(C226,'03_티어곡선'!$A$5:$F$104,3,FALSE)</f>
        <v>2077397.0610416047</v>
      </c>
      <c r="G226" s="8">
        <f>F226*'01_기준값'!$B$11*CHOOSE(E226,'01_기준값'!$B$12,'01_기준값'!$B$13,'01_기준값'!$B$14,'01_기준값'!$B$15,'01_기준값'!$B$16)</f>
        <v>18696573.549374443</v>
      </c>
      <c r="H226" s="8">
        <f>VLOOKUP(C226,'03_티어곡선'!$A$5:$F$104,5,FALSE)*IF(E226=5,'01_기준값'!$B$27,'01_기준값'!$B$26)</f>
        <v>1919687.3507863751</v>
      </c>
      <c r="I226" s="12">
        <f>'01_기준값'!$B$25*(C226-1+E226/5)</f>
        <v>0.222</v>
      </c>
    </row>
    <row r="227" spans="1:9">
      <c r="A227" s="5">
        <v>7223</v>
      </c>
      <c r="B227" s="5" t="s">
        <v>492</v>
      </c>
      <c r="C227" s="5">
        <v>45</v>
      </c>
      <c r="D227" s="5" t="str">
        <f>VLOOKUP(C227,'03_티어곡선'!$A$5:$F$104,6,FALSE)</f>
        <v>Finance</v>
      </c>
      <c r="E227" s="5">
        <v>3</v>
      </c>
      <c r="F227" s="7">
        <f>VLOOKUP(C227,'03_티어곡선'!$A$5:$F$104,3,FALSE)</f>
        <v>2077397.0610416047</v>
      </c>
      <c r="G227" s="7">
        <f>F227*'01_기준값'!$B$11*CHOOSE(E227,'01_기준값'!$B$12,'01_기준값'!$B$13,'01_기준값'!$B$14,'01_기준값'!$B$15,'01_기준값'!$B$16)</f>
        <v>24928764.732499257</v>
      </c>
      <c r="H227" s="7">
        <f>VLOOKUP(C227,'03_티어곡선'!$A$5:$F$104,5,FALSE)*IF(E227=5,'01_기준값'!$B$27,'01_기준값'!$B$26)</f>
        <v>1919687.3507863751</v>
      </c>
      <c r="I227" s="11">
        <f>'01_기준값'!$B$25*(C227-1+E227/5)</f>
        <v>0.223</v>
      </c>
    </row>
    <row r="228" spans="1:9">
      <c r="A228" s="6">
        <v>7224</v>
      </c>
      <c r="B228" s="6" t="s">
        <v>492</v>
      </c>
      <c r="C228" s="6">
        <v>45</v>
      </c>
      <c r="D228" s="6" t="str">
        <f>VLOOKUP(C228,'03_티어곡선'!$A$5:$F$104,6,FALSE)</f>
        <v>Finance</v>
      </c>
      <c r="E228" s="6">
        <v>4</v>
      </c>
      <c r="F228" s="8">
        <f>VLOOKUP(C228,'03_티어곡선'!$A$5:$F$104,3,FALSE)</f>
        <v>2077397.0610416047</v>
      </c>
      <c r="G228" s="8">
        <f>F228*'01_기준값'!$B$11*CHOOSE(E228,'01_기준값'!$B$12,'01_기준값'!$B$13,'01_기준값'!$B$14,'01_기준값'!$B$15,'01_기준값'!$B$16)</f>
        <v>33238352.976665676</v>
      </c>
      <c r="H228" s="8">
        <f>VLOOKUP(C228,'03_티어곡선'!$A$5:$F$104,5,FALSE)*IF(E228=5,'01_기준값'!$B$27,'01_기준값'!$B$26)</f>
        <v>1919687.3507863751</v>
      </c>
      <c r="I228" s="12">
        <f>'01_기준값'!$B$25*(C228-1+E228/5)</f>
        <v>0.22399999999999998</v>
      </c>
    </row>
    <row r="229" spans="1:9">
      <c r="A229" s="5">
        <v>7225</v>
      </c>
      <c r="B229" s="5" t="s">
        <v>492</v>
      </c>
      <c r="C229" s="5">
        <v>45</v>
      </c>
      <c r="D229" s="5" t="str">
        <f>VLOOKUP(C229,'03_티어곡선'!$A$5:$F$104,6,FALSE)</f>
        <v>Finance</v>
      </c>
      <c r="E229" s="5">
        <v>5</v>
      </c>
      <c r="F229" s="7">
        <f>VLOOKUP(C229,'03_티어곡선'!$A$5:$F$104,3,FALSE)</f>
        <v>2077397.0610416047</v>
      </c>
      <c r="G229" s="7">
        <f>F229*'01_기준값'!$B$11*CHOOSE(E229,'01_기준값'!$B$12,'01_기준값'!$B$13,'01_기준값'!$B$14,'01_기준값'!$B$15,'01_기준값'!$B$16)</f>
        <v>41547941.220832095</v>
      </c>
      <c r="H229" s="7">
        <f>VLOOKUP(C229,'03_티어곡선'!$A$5:$F$104,5,FALSE)*IF(E229=5,'01_기준값'!$B$27,'01_기준값'!$B$26)</f>
        <v>11518124.104718251</v>
      </c>
      <c r="I229" s="11">
        <f>'01_기준값'!$B$25*(C229-1+E229/5)</f>
        <v>0.22500000000000001</v>
      </c>
    </row>
    <row r="230" spans="1:9">
      <c r="A230" s="6">
        <v>7226</v>
      </c>
      <c r="B230" s="6" t="s">
        <v>493</v>
      </c>
      <c r="C230" s="6">
        <v>46</v>
      </c>
      <c r="D230" s="6" t="str">
        <f>VLOOKUP(C230,'03_티어곡선'!$A$5:$F$104,6,FALSE)</f>
        <v>Finance</v>
      </c>
      <c r="E230" s="6">
        <v>1</v>
      </c>
      <c r="F230" s="8">
        <f>VLOOKUP(C230,'03_티어곡선'!$A$5:$F$104,3,FALSE)</f>
        <v>2257744.3665421712</v>
      </c>
      <c r="G230" s="8">
        <f>F230*'01_기준값'!$B$11*CHOOSE(E230,'01_기준값'!$B$12,'01_기준값'!$B$13,'01_기준값'!$B$14,'01_기준값'!$B$15,'01_기준값'!$B$16)</f>
        <v>13546466.199253028</v>
      </c>
      <c r="H230" s="8">
        <f>VLOOKUP(C230,'03_티어곡선'!$A$5:$F$104,5,FALSE)*IF(E230=5,'01_기준값'!$B$27,'01_기준값'!$B$26)</f>
        <v>1943349.4411816206</v>
      </c>
      <c r="I230" s="12">
        <f>'01_기준값'!$B$25*(C230-1+E230/5)</f>
        <v>0.22600000000000001</v>
      </c>
    </row>
    <row r="231" spans="1:9">
      <c r="A231" s="5">
        <v>7227</v>
      </c>
      <c r="B231" s="5" t="s">
        <v>493</v>
      </c>
      <c r="C231" s="5">
        <v>46</v>
      </c>
      <c r="D231" s="5" t="str">
        <f>VLOOKUP(C231,'03_티어곡선'!$A$5:$F$104,6,FALSE)</f>
        <v>Finance</v>
      </c>
      <c r="E231" s="5">
        <v>2</v>
      </c>
      <c r="F231" s="7">
        <f>VLOOKUP(C231,'03_티어곡선'!$A$5:$F$104,3,FALSE)</f>
        <v>2257744.3665421712</v>
      </c>
      <c r="G231" s="7">
        <f>F231*'01_기준값'!$B$11*CHOOSE(E231,'01_기준값'!$B$12,'01_기준값'!$B$13,'01_기준값'!$B$14,'01_기준값'!$B$15,'01_기준값'!$B$16)</f>
        <v>20319699.298879541</v>
      </c>
      <c r="H231" s="7">
        <f>VLOOKUP(C231,'03_티어곡선'!$A$5:$F$104,5,FALSE)*IF(E231=5,'01_기준값'!$B$27,'01_기준값'!$B$26)</f>
        <v>1943349.4411816206</v>
      </c>
      <c r="I231" s="11">
        <f>'01_기준값'!$B$25*(C231-1+E231/5)</f>
        <v>0.22700000000000001</v>
      </c>
    </row>
    <row r="232" spans="1:9">
      <c r="A232" s="6">
        <v>7228</v>
      </c>
      <c r="B232" s="6" t="s">
        <v>493</v>
      </c>
      <c r="C232" s="6">
        <v>46</v>
      </c>
      <c r="D232" s="6" t="str">
        <f>VLOOKUP(C232,'03_티어곡선'!$A$5:$F$104,6,FALSE)</f>
        <v>Finance</v>
      </c>
      <c r="E232" s="6">
        <v>3</v>
      </c>
      <c r="F232" s="8">
        <f>VLOOKUP(C232,'03_티어곡선'!$A$5:$F$104,3,FALSE)</f>
        <v>2257744.3665421712</v>
      </c>
      <c r="G232" s="8">
        <f>F232*'01_기준값'!$B$11*CHOOSE(E232,'01_기준값'!$B$12,'01_기준값'!$B$13,'01_기준값'!$B$14,'01_기준값'!$B$15,'01_기준값'!$B$16)</f>
        <v>27092932.398506057</v>
      </c>
      <c r="H232" s="8">
        <f>VLOOKUP(C232,'03_티어곡선'!$A$5:$F$104,5,FALSE)*IF(E232=5,'01_기준값'!$B$27,'01_기준값'!$B$26)</f>
        <v>1943349.4411816206</v>
      </c>
      <c r="I232" s="12">
        <f>'01_기준값'!$B$25*(C232-1+E232/5)</f>
        <v>0.22800000000000001</v>
      </c>
    </row>
    <row r="233" spans="1:9">
      <c r="A233" s="5">
        <v>7229</v>
      </c>
      <c r="B233" s="5" t="s">
        <v>493</v>
      </c>
      <c r="C233" s="5">
        <v>46</v>
      </c>
      <c r="D233" s="5" t="str">
        <f>VLOOKUP(C233,'03_티어곡선'!$A$5:$F$104,6,FALSE)</f>
        <v>Finance</v>
      </c>
      <c r="E233" s="5">
        <v>4</v>
      </c>
      <c r="F233" s="7">
        <f>VLOOKUP(C233,'03_티어곡선'!$A$5:$F$104,3,FALSE)</f>
        <v>2257744.3665421712</v>
      </c>
      <c r="G233" s="7">
        <f>F233*'01_기준값'!$B$11*CHOOSE(E233,'01_기준값'!$B$12,'01_기준값'!$B$13,'01_기준값'!$B$14,'01_기준값'!$B$15,'01_기준값'!$B$16)</f>
        <v>36123909.86467474</v>
      </c>
      <c r="H233" s="7">
        <f>VLOOKUP(C233,'03_티어곡선'!$A$5:$F$104,5,FALSE)*IF(E233=5,'01_기준값'!$B$27,'01_기준값'!$B$26)</f>
        <v>1943349.4411816206</v>
      </c>
      <c r="I233" s="11">
        <f>'01_기준값'!$B$25*(C233-1+E233/5)</f>
        <v>0.22899999999999998</v>
      </c>
    </row>
    <row r="234" spans="1:9">
      <c r="A234" s="6">
        <v>7230</v>
      </c>
      <c r="B234" s="6" t="s">
        <v>493</v>
      </c>
      <c r="C234" s="6">
        <v>46</v>
      </c>
      <c r="D234" s="6" t="str">
        <f>VLOOKUP(C234,'03_티어곡선'!$A$5:$F$104,6,FALSE)</f>
        <v>Finance</v>
      </c>
      <c r="E234" s="6">
        <v>5</v>
      </c>
      <c r="F234" s="8">
        <f>VLOOKUP(C234,'03_티어곡선'!$A$5:$F$104,3,FALSE)</f>
        <v>2257744.3665421712</v>
      </c>
      <c r="G234" s="8">
        <f>F234*'01_기준값'!$B$11*CHOOSE(E234,'01_기준값'!$B$12,'01_기준값'!$B$13,'01_기준값'!$B$14,'01_기준값'!$B$15,'01_기준값'!$B$16)</f>
        <v>45154887.330843426</v>
      </c>
      <c r="H234" s="8">
        <f>VLOOKUP(C234,'03_티어곡선'!$A$5:$F$104,5,FALSE)*IF(E234=5,'01_기준값'!$B$27,'01_기준값'!$B$26)</f>
        <v>11660096.647089723</v>
      </c>
      <c r="I234" s="12">
        <f>'01_기준값'!$B$25*(C234-1+E234/5)</f>
        <v>0.23</v>
      </c>
    </row>
    <row r="235" spans="1:9">
      <c r="A235" s="5">
        <v>7231</v>
      </c>
      <c r="B235" s="5" t="s">
        <v>494</v>
      </c>
      <c r="C235" s="5">
        <v>47</v>
      </c>
      <c r="D235" s="5" t="str">
        <f>VLOOKUP(C235,'03_티어곡선'!$A$5:$F$104,6,FALSE)</f>
        <v>Finance</v>
      </c>
      <c r="E235" s="5">
        <v>1</v>
      </c>
      <c r="F235" s="7">
        <f>VLOOKUP(C235,'03_티어곡선'!$A$5:$F$104,3,FALSE)</f>
        <v>2459391.9778763419</v>
      </c>
      <c r="G235" s="7">
        <f>F235*'01_기준값'!$B$11*CHOOSE(E235,'01_기준값'!$B$12,'01_기준값'!$B$13,'01_기준값'!$B$14,'01_기준값'!$B$15,'01_기준값'!$B$16)</f>
        <v>14756351.867258051</v>
      </c>
      <c r="H235" s="7">
        <f>VLOOKUP(C235,'03_티어곡선'!$A$5:$F$104,5,FALSE)*IF(E235=5,'01_기준값'!$B$27,'01_기준값'!$B$26)</f>
        <v>1967303.1908002521</v>
      </c>
      <c r="I235" s="11">
        <f>'01_기준값'!$B$25*(C235-1+E235/5)</f>
        <v>0.23100000000000001</v>
      </c>
    </row>
    <row r="236" spans="1:9">
      <c r="A236" s="6">
        <v>7232</v>
      </c>
      <c r="B236" s="6" t="s">
        <v>494</v>
      </c>
      <c r="C236" s="6">
        <v>47</v>
      </c>
      <c r="D236" s="6" t="str">
        <f>VLOOKUP(C236,'03_티어곡선'!$A$5:$F$104,6,FALSE)</f>
        <v>Finance</v>
      </c>
      <c r="E236" s="6">
        <v>2</v>
      </c>
      <c r="F236" s="8">
        <f>VLOOKUP(C236,'03_티어곡선'!$A$5:$F$104,3,FALSE)</f>
        <v>2459391.9778763419</v>
      </c>
      <c r="G236" s="8">
        <f>F236*'01_기준값'!$B$11*CHOOSE(E236,'01_기준값'!$B$12,'01_기준값'!$B$13,'01_기준값'!$B$14,'01_기준값'!$B$15,'01_기준값'!$B$16)</f>
        <v>22134527.800887078</v>
      </c>
      <c r="H236" s="8">
        <f>VLOOKUP(C236,'03_티어곡선'!$A$5:$F$104,5,FALSE)*IF(E236=5,'01_기준값'!$B$27,'01_기준값'!$B$26)</f>
        <v>1967303.1908002521</v>
      </c>
      <c r="I236" s="12">
        <f>'01_기준값'!$B$25*(C236-1+E236/5)</f>
        <v>0.23199999999999998</v>
      </c>
    </row>
    <row r="237" spans="1:9">
      <c r="A237" s="5">
        <v>7233</v>
      </c>
      <c r="B237" s="5" t="s">
        <v>494</v>
      </c>
      <c r="C237" s="5">
        <v>47</v>
      </c>
      <c r="D237" s="5" t="str">
        <f>VLOOKUP(C237,'03_티어곡선'!$A$5:$F$104,6,FALSE)</f>
        <v>Finance</v>
      </c>
      <c r="E237" s="5">
        <v>3</v>
      </c>
      <c r="F237" s="7">
        <f>VLOOKUP(C237,'03_티어곡선'!$A$5:$F$104,3,FALSE)</f>
        <v>2459391.9778763419</v>
      </c>
      <c r="G237" s="7">
        <f>F237*'01_기준값'!$B$11*CHOOSE(E237,'01_기준값'!$B$12,'01_기준값'!$B$13,'01_기준값'!$B$14,'01_기준값'!$B$15,'01_기준값'!$B$16)</f>
        <v>29512703.734516103</v>
      </c>
      <c r="H237" s="7">
        <f>VLOOKUP(C237,'03_티어곡선'!$A$5:$F$104,5,FALSE)*IF(E237=5,'01_기준값'!$B$27,'01_기준값'!$B$26)</f>
        <v>1967303.1908002521</v>
      </c>
      <c r="I237" s="11">
        <f>'01_기준값'!$B$25*(C237-1+E237/5)</f>
        <v>0.23300000000000001</v>
      </c>
    </row>
    <row r="238" spans="1:9">
      <c r="A238" s="6">
        <v>7234</v>
      </c>
      <c r="B238" s="6" t="s">
        <v>494</v>
      </c>
      <c r="C238" s="6">
        <v>47</v>
      </c>
      <c r="D238" s="6" t="str">
        <f>VLOOKUP(C238,'03_티어곡선'!$A$5:$F$104,6,FALSE)</f>
        <v>Finance</v>
      </c>
      <c r="E238" s="6">
        <v>4</v>
      </c>
      <c r="F238" s="8">
        <f>VLOOKUP(C238,'03_티어곡선'!$A$5:$F$104,3,FALSE)</f>
        <v>2459391.9778763419</v>
      </c>
      <c r="G238" s="8">
        <f>F238*'01_기준값'!$B$11*CHOOSE(E238,'01_기준값'!$B$12,'01_기준값'!$B$13,'01_기준값'!$B$14,'01_기준값'!$B$15,'01_기준값'!$B$16)</f>
        <v>39350271.646021478</v>
      </c>
      <c r="H238" s="8">
        <f>VLOOKUP(C238,'03_티어곡선'!$A$5:$F$104,5,FALSE)*IF(E238=5,'01_기준값'!$B$27,'01_기준값'!$B$26)</f>
        <v>1967303.1908002521</v>
      </c>
      <c r="I238" s="12">
        <f>'01_기준값'!$B$25*(C238-1+E238/5)</f>
        <v>0.23399999999999999</v>
      </c>
    </row>
    <row r="239" spans="1:9">
      <c r="A239" s="5">
        <v>7235</v>
      </c>
      <c r="B239" s="5" t="s">
        <v>494</v>
      </c>
      <c r="C239" s="5">
        <v>47</v>
      </c>
      <c r="D239" s="5" t="str">
        <f>VLOOKUP(C239,'03_티어곡선'!$A$5:$F$104,6,FALSE)</f>
        <v>Finance</v>
      </c>
      <c r="E239" s="5">
        <v>5</v>
      </c>
      <c r="F239" s="7">
        <f>VLOOKUP(C239,'03_티어곡선'!$A$5:$F$104,3,FALSE)</f>
        <v>2459391.9778763419</v>
      </c>
      <c r="G239" s="7">
        <f>F239*'01_기준값'!$B$11*CHOOSE(E239,'01_기준값'!$B$12,'01_기준값'!$B$13,'01_기준값'!$B$14,'01_기준값'!$B$15,'01_기준값'!$B$16)</f>
        <v>49187839.557526842</v>
      </c>
      <c r="H239" s="7">
        <f>VLOOKUP(C239,'03_티어곡선'!$A$5:$F$104,5,FALSE)*IF(E239=5,'01_기준값'!$B$27,'01_기준값'!$B$26)</f>
        <v>11803819.144801512</v>
      </c>
      <c r="I239" s="11">
        <f>'01_기준값'!$B$25*(C239-1+E239/5)</f>
        <v>0.23500000000000001</v>
      </c>
    </row>
    <row r="240" spans="1:9">
      <c r="A240" s="6">
        <v>7236</v>
      </c>
      <c r="B240" s="6" t="s">
        <v>495</v>
      </c>
      <c r="C240" s="6">
        <v>48</v>
      </c>
      <c r="D240" s="6" t="str">
        <f>VLOOKUP(C240,'03_티어곡선'!$A$5:$F$104,6,FALSE)</f>
        <v>Finance</v>
      </c>
      <c r="E240" s="6">
        <v>1</v>
      </c>
      <c r="F240" s="8">
        <f>VLOOKUP(C240,'03_티어곡선'!$A$5:$F$104,3,FALSE)</f>
        <v>2685211.3069822174</v>
      </c>
      <c r="G240" s="8">
        <f>F240*'01_기준값'!$B$11*CHOOSE(E240,'01_기준값'!$B$12,'01_기준값'!$B$13,'01_기준값'!$B$14,'01_기준값'!$B$15,'01_기준값'!$B$16)</f>
        <v>16111267.841893304</v>
      </c>
      <c r="H240" s="8">
        <f>VLOOKUP(C240,'03_티어곡선'!$A$5:$F$104,5,FALSE)*IF(E240=5,'01_기준값'!$B$27,'01_기준값'!$B$26)</f>
        <v>1991552.1946375186</v>
      </c>
      <c r="I240" s="12">
        <f>'01_기준값'!$B$25*(C240-1+E240/5)</f>
        <v>0.23600000000000002</v>
      </c>
    </row>
    <row r="241" spans="1:9">
      <c r="A241" s="5">
        <v>7237</v>
      </c>
      <c r="B241" s="5" t="s">
        <v>495</v>
      </c>
      <c r="C241" s="5">
        <v>48</v>
      </c>
      <c r="D241" s="5" t="str">
        <f>VLOOKUP(C241,'03_티어곡선'!$A$5:$F$104,6,FALSE)</f>
        <v>Finance</v>
      </c>
      <c r="E241" s="5">
        <v>2</v>
      </c>
      <c r="F241" s="7">
        <f>VLOOKUP(C241,'03_티어곡선'!$A$5:$F$104,3,FALSE)</f>
        <v>2685211.3069822174</v>
      </c>
      <c r="G241" s="7">
        <f>F241*'01_기준값'!$B$11*CHOOSE(E241,'01_기준값'!$B$12,'01_기준값'!$B$13,'01_기준값'!$B$14,'01_기준값'!$B$15,'01_기준값'!$B$16)</f>
        <v>24166901.762839958</v>
      </c>
      <c r="H241" s="7">
        <f>VLOOKUP(C241,'03_티어곡선'!$A$5:$F$104,5,FALSE)*IF(E241=5,'01_기준값'!$B$27,'01_기준값'!$B$26)</f>
        <v>1991552.1946375186</v>
      </c>
      <c r="I241" s="11">
        <f>'01_기준값'!$B$25*(C241-1+E241/5)</f>
        <v>0.23699999999999999</v>
      </c>
    </row>
    <row r="242" spans="1:9">
      <c r="A242" s="6">
        <v>7238</v>
      </c>
      <c r="B242" s="6" t="s">
        <v>495</v>
      </c>
      <c r="C242" s="6">
        <v>48</v>
      </c>
      <c r="D242" s="6" t="str">
        <f>VLOOKUP(C242,'03_티어곡선'!$A$5:$F$104,6,FALSE)</f>
        <v>Finance</v>
      </c>
      <c r="E242" s="6">
        <v>3</v>
      </c>
      <c r="F242" s="8">
        <f>VLOOKUP(C242,'03_티어곡선'!$A$5:$F$104,3,FALSE)</f>
        <v>2685211.3069822174</v>
      </c>
      <c r="G242" s="8">
        <f>F242*'01_기준값'!$B$11*CHOOSE(E242,'01_기준값'!$B$12,'01_기준값'!$B$13,'01_기준값'!$B$14,'01_기준값'!$B$15,'01_기준값'!$B$16)</f>
        <v>32222535.683786608</v>
      </c>
      <c r="H242" s="8">
        <f>VLOOKUP(C242,'03_티어곡선'!$A$5:$F$104,5,FALSE)*IF(E242=5,'01_기준값'!$B$27,'01_기준값'!$B$26)</f>
        <v>1991552.1946375186</v>
      </c>
      <c r="I242" s="12">
        <f>'01_기준값'!$B$25*(C242-1+E242/5)</f>
        <v>0.23800000000000002</v>
      </c>
    </row>
    <row r="243" spans="1:9">
      <c r="A243" s="5">
        <v>7239</v>
      </c>
      <c r="B243" s="5" t="s">
        <v>495</v>
      </c>
      <c r="C243" s="5">
        <v>48</v>
      </c>
      <c r="D243" s="5" t="str">
        <f>VLOOKUP(C243,'03_티어곡선'!$A$5:$F$104,6,FALSE)</f>
        <v>Finance</v>
      </c>
      <c r="E243" s="5">
        <v>4</v>
      </c>
      <c r="F243" s="7">
        <f>VLOOKUP(C243,'03_티어곡선'!$A$5:$F$104,3,FALSE)</f>
        <v>2685211.3069822174</v>
      </c>
      <c r="G243" s="7">
        <f>F243*'01_기준값'!$B$11*CHOOSE(E243,'01_기준값'!$B$12,'01_기준값'!$B$13,'01_기준값'!$B$14,'01_기준값'!$B$15,'01_기준값'!$B$16)</f>
        <v>42963380.911715478</v>
      </c>
      <c r="H243" s="7">
        <f>VLOOKUP(C243,'03_티어곡선'!$A$5:$F$104,5,FALSE)*IF(E243=5,'01_기준값'!$B$27,'01_기준값'!$B$26)</f>
        <v>1991552.1946375186</v>
      </c>
      <c r="I243" s="11">
        <f>'01_기준값'!$B$25*(C243-1+E243/5)</f>
        <v>0.23899999999999999</v>
      </c>
    </row>
    <row r="244" spans="1:9">
      <c r="A244" s="6">
        <v>7240</v>
      </c>
      <c r="B244" s="6" t="s">
        <v>495</v>
      </c>
      <c r="C244" s="6">
        <v>48</v>
      </c>
      <c r="D244" s="6" t="str">
        <f>VLOOKUP(C244,'03_티어곡선'!$A$5:$F$104,6,FALSE)</f>
        <v>Finance</v>
      </c>
      <c r="E244" s="6">
        <v>5</v>
      </c>
      <c r="F244" s="8">
        <f>VLOOKUP(C244,'03_티어곡선'!$A$5:$F$104,3,FALSE)</f>
        <v>2685211.3069822174</v>
      </c>
      <c r="G244" s="8">
        <f>F244*'01_기준값'!$B$11*CHOOSE(E244,'01_기준값'!$B$12,'01_기준값'!$B$13,'01_기준값'!$B$14,'01_기준값'!$B$15,'01_기준값'!$B$16)</f>
        <v>53704226.139644347</v>
      </c>
      <c r="H244" s="8">
        <f>VLOOKUP(C244,'03_티어곡선'!$A$5:$F$104,5,FALSE)*IF(E244=5,'01_기준값'!$B$27,'01_기준값'!$B$26)</f>
        <v>11949313.167825112</v>
      </c>
      <c r="I244" s="12">
        <f>'01_기준값'!$B$25*(C244-1+E244/5)</f>
        <v>0.24</v>
      </c>
    </row>
    <row r="245" spans="1:9">
      <c r="A245" s="5">
        <v>7241</v>
      </c>
      <c r="B245" s="5" t="s">
        <v>496</v>
      </c>
      <c r="C245" s="5">
        <v>49</v>
      </c>
      <c r="D245" s="5" t="str">
        <f>VLOOKUP(C245,'03_티어곡선'!$A$5:$F$104,6,FALSE)</f>
        <v>Finance</v>
      </c>
      <c r="E245" s="5">
        <v>1</v>
      </c>
      <c r="F245" s="7">
        <f>VLOOKUP(C245,'03_티어곡선'!$A$5:$F$104,3,FALSE)</f>
        <v>2938508.2392765912</v>
      </c>
      <c r="G245" s="7">
        <f>F245*'01_기준값'!$B$11*CHOOSE(E245,'01_기준값'!$B$12,'01_기준값'!$B$13,'01_기준값'!$B$14,'01_기준값'!$B$15,'01_기준값'!$B$16)</f>
        <v>17631049.435659546</v>
      </c>
      <c r="H245" s="7">
        <f>VLOOKUP(C245,'03_티어곡선'!$A$5:$F$104,5,FALSE)*IF(E245=5,'01_기준값'!$B$27,'01_기준값'!$B$26)</f>
        <v>2016100.0920006281</v>
      </c>
      <c r="I245" s="11">
        <f>'01_기준값'!$B$25*(C245-1+E245/5)</f>
        <v>0.24100000000000002</v>
      </c>
    </row>
    <row r="246" spans="1:9">
      <c r="A246" s="6">
        <v>7242</v>
      </c>
      <c r="B246" s="6" t="s">
        <v>496</v>
      </c>
      <c r="C246" s="6">
        <v>49</v>
      </c>
      <c r="D246" s="6" t="str">
        <f>VLOOKUP(C246,'03_티어곡선'!$A$5:$F$104,6,FALSE)</f>
        <v>Finance</v>
      </c>
      <c r="E246" s="6">
        <v>2</v>
      </c>
      <c r="F246" s="8">
        <f>VLOOKUP(C246,'03_티어곡선'!$A$5:$F$104,3,FALSE)</f>
        <v>2938508.2392765912</v>
      </c>
      <c r="G246" s="8">
        <f>F246*'01_기준값'!$B$11*CHOOSE(E246,'01_기준값'!$B$12,'01_기준값'!$B$13,'01_기준값'!$B$14,'01_기준값'!$B$15,'01_기준값'!$B$16)</f>
        <v>26446574.153489321</v>
      </c>
      <c r="H246" s="8">
        <f>VLOOKUP(C246,'03_티어곡선'!$A$5:$F$104,5,FALSE)*IF(E246=5,'01_기준값'!$B$27,'01_기준값'!$B$26)</f>
        <v>2016100.0920006281</v>
      </c>
      <c r="I246" s="12">
        <f>'01_기준값'!$B$25*(C246-1+E246/5)</f>
        <v>0.24199999999999999</v>
      </c>
    </row>
    <row r="247" spans="1:9">
      <c r="A247" s="5">
        <v>7243</v>
      </c>
      <c r="B247" s="5" t="s">
        <v>496</v>
      </c>
      <c r="C247" s="5">
        <v>49</v>
      </c>
      <c r="D247" s="5" t="str">
        <f>VLOOKUP(C247,'03_티어곡선'!$A$5:$F$104,6,FALSE)</f>
        <v>Finance</v>
      </c>
      <c r="E247" s="5">
        <v>3</v>
      </c>
      <c r="F247" s="7">
        <f>VLOOKUP(C247,'03_티어곡선'!$A$5:$F$104,3,FALSE)</f>
        <v>2938508.2392765912</v>
      </c>
      <c r="G247" s="7">
        <f>F247*'01_기준값'!$B$11*CHOOSE(E247,'01_기준값'!$B$12,'01_기준값'!$B$13,'01_기준값'!$B$14,'01_기준값'!$B$15,'01_기준값'!$B$16)</f>
        <v>35262098.871319093</v>
      </c>
      <c r="H247" s="7">
        <f>VLOOKUP(C247,'03_티어곡선'!$A$5:$F$104,5,FALSE)*IF(E247=5,'01_기준값'!$B$27,'01_기준값'!$B$26)</f>
        <v>2016100.0920006281</v>
      </c>
      <c r="I247" s="11">
        <f>'01_기준값'!$B$25*(C247-1+E247/5)</f>
        <v>0.24300000000000002</v>
      </c>
    </row>
    <row r="248" spans="1:9">
      <c r="A248" s="6">
        <v>7244</v>
      </c>
      <c r="B248" s="6" t="s">
        <v>496</v>
      </c>
      <c r="C248" s="6">
        <v>49</v>
      </c>
      <c r="D248" s="6" t="str">
        <f>VLOOKUP(C248,'03_티어곡선'!$A$5:$F$104,6,FALSE)</f>
        <v>Finance</v>
      </c>
      <c r="E248" s="6">
        <v>4</v>
      </c>
      <c r="F248" s="8">
        <f>VLOOKUP(C248,'03_티어곡선'!$A$5:$F$104,3,FALSE)</f>
        <v>2938508.2392765912</v>
      </c>
      <c r="G248" s="8">
        <f>F248*'01_기준값'!$B$11*CHOOSE(E248,'01_기준값'!$B$12,'01_기준값'!$B$13,'01_기준값'!$B$14,'01_기준값'!$B$15,'01_기준값'!$B$16)</f>
        <v>47016131.828425467</v>
      </c>
      <c r="H248" s="8">
        <f>VLOOKUP(C248,'03_티어곡선'!$A$5:$F$104,5,FALSE)*IF(E248=5,'01_기준값'!$B$27,'01_기준값'!$B$26)</f>
        <v>2016100.0920006281</v>
      </c>
      <c r="I248" s="12">
        <f>'01_기준값'!$B$25*(C248-1+E248/5)</f>
        <v>0.24399999999999999</v>
      </c>
    </row>
    <row r="249" spans="1:9">
      <c r="A249" s="5">
        <v>7245</v>
      </c>
      <c r="B249" s="5" t="s">
        <v>496</v>
      </c>
      <c r="C249" s="5">
        <v>49</v>
      </c>
      <c r="D249" s="5" t="str">
        <f>VLOOKUP(C249,'03_티어곡선'!$A$5:$F$104,6,FALSE)</f>
        <v>Finance</v>
      </c>
      <c r="E249" s="5">
        <v>5</v>
      </c>
      <c r="F249" s="7">
        <f>VLOOKUP(C249,'03_티어곡선'!$A$5:$F$104,3,FALSE)</f>
        <v>2938508.2392765912</v>
      </c>
      <c r="G249" s="7">
        <f>F249*'01_기준값'!$B$11*CHOOSE(E249,'01_기준값'!$B$12,'01_기준값'!$B$13,'01_기준값'!$B$14,'01_기준값'!$B$15,'01_기준값'!$B$16)</f>
        <v>58770164.785531826</v>
      </c>
      <c r="H249" s="7">
        <f>VLOOKUP(C249,'03_티어곡선'!$A$5:$F$104,5,FALSE)*IF(E249=5,'01_기준값'!$B$27,'01_기준값'!$B$26)</f>
        <v>12096600.552003769</v>
      </c>
      <c r="I249" s="11">
        <f>'01_기준값'!$B$25*(C249-1+E249/5)</f>
        <v>0.245</v>
      </c>
    </row>
    <row r="250" spans="1:9">
      <c r="A250" s="6">
        <v>7246</v>
      </c>
      <c r="B250" s="6" t="s">
        <v>497</v>
      </c>
      <c r="C250" s="6">
        <v>50</v>
      </c>
      <c r="D250" s="6" t="str">
        <f>VLOOKUP(C250,'03_티어곡선'!$A$5:$F$104,6,FALSE)</f>
        <v>Finance</v>
      </c>
      <c r="E250" s="6">
        <v>1</v>
      </c>
      <c r="F250" s="8">
        <f>VLOOKUP(C250,'03_티어곡선'!$A$5:$F$104,3,FALSE)</f>
        <v>3223094.8679302614</v>
      </c>
      <c r="G250" s="8">
        <f>F250*'01_기준값'!$B$11*CHOOSE(E250,'01_기준값'!$B$12,'01_기준값'!$B$13,'01_기준값'!$B$14,'01_기준값'!$B$15,'01_기준값'!$B$16)</f>
        <v>19338569.207581569</v>
      </c>
      <c r="H250" s="8">
        <f>VLOOKUP(C250,'03_티어곡선'!$A$5:$F$104,5,FALSE)*IF(E250=5,'01_기준값'!$B$27,'01_기준값'!$B$26)</f>
        <v>2040950.5670549334</v>
      </c>
      <c r="I250" s="12">
        <f>'01_기준값'!$B$25*(C250-1+E250/5)</f>
        <v>0.24600000000000002</v>
      </c>
    </row>
    <row r="251" spans="1:9">
      <c r="A251" s="5">
        <v>7247</v>
      </c>
      <c r="B251" s="5" t="s">
        <v>497</v>
      </c>
      <c r="C251" s="5">
        <v>50</v>
      </c>
      <c r="D251" s="5" t="str">
        <f>VLOOKUP(C251,'03_티어곡선'!$A$5:$F$104,6,FALSE)</f>
        <v>Finance</v>
      </c>
      <c r="E251" s="5">
        <v>2</v>
      </c>
      <c r="F251" s="7">
        <f>VLOOKUP(C251,'03_티어곡선'!$A$5:$F$104,3,FALSE)</f>
        <v>3223094.8679302614</v>
      </c>
      <c r="G251" s="7">
        <f>F251*'01_기준값'!$B$11*CHOOSE(E251,'01_기준값'!$B$12,'01_기준값'!$B$13,'01_기준값'!$B$14,'01_기준값'!$B$15,'01_기준값'!$B$16)</f>
        <v>29007853.811372355</v>
      </c>
      <c r="H251" s="7">
        <f>VLOOKUP(C251,'03_티어곡선'!$A$5:$F$104,5,FALSE)*IF(E251=5,'01_기준값'!$B$27,'01_기준값'!$B$26)</f>
        <v>2040950.5670549334</v>
      </c>
      <c r="I251" s="11">
        <f>'01_기준값'!$B$25*(C251-1+E251/5)</f>
        <v>0.247</v>
      </c>
    </row>
    <row r="252" spans="1:9">
      <c r="A252" s="6">
        <v>7248</v>
      </c>
      <c r="B252" s="6" t="s">
        <v>497</v>
      </c>
      <c r="C252" s="6">
        <v>50</v>
      </c>
      <c r="D252" s="6" t="str">
        <f>VLOOKUP(C252,'03_티어곡선'!$A$5:$F$104,6,FALSE)</f>
        <v>Finance</v>
      </c>
      <c r="E252" s="6">
        <v>3</v>
      </c>
      <c r="F252" s="8">
        <f>VLOOKUP(C252,'03_티어곡선'!$A$5:$F$104,3,FALSE)</f>
        <v>3223094.8679302614</v>
      </c>
      <c r="G252" s="8">
        <f>F252*'01_기준값'!$B$11*CHOOSE(E252,'01_기준값'!$B$12,'01_기준값'!$B$13,'01_기준값'!$B$14,'01_기준값'!$B$15,'01_기준값'!$B$16)</f>
        <v>38677138.415163137</v>
      </c>
      <c r="H252" s="8">
        <f>VLOOKUP(C252,'03_티어곡선'!$A$5:$F$104,5,FALSE)*IF(E252=5,'01_기준값'!$B$27,'01_기준값'!$B$26)</f>
        <v>2040950.5670549334</v>
      </c>
      <c r="I252" s="12">
        <f>'01_기준값'!$B$25*(C252-1+E252/5)</f>
        <v>0.24800000000000003</v>
      </c>
    </row>
    <row r="253" spans="1:9">
      <c r="A253" s="5">
        <v>7249</v>
      </c>
      <c r="B253" s="5" t="s">
        <v>497</v>
      </c>
      <c r="C253" s="5">
        <v>50</v>
      </c>
      <c r="D253" s="5" t="str">
        <f>VLOOKUP(C253,'03_티어곡선'!$A$5:$F$104,6,FALSE)</f>
        <v>Finance</v>
      </c>
      <c r="E253" s="5">
        <v>4</v>
      </c>
      <c r="F253" s="7">
        <f>VLOOKUP(C253,'03_티어곡선'!$A$5:$F$104,3,FALSE)</f>
        <v>3223094.8679302614</v>
      </c>
      <c r="G253" s="7">
        <f>F253*'01_기준값'!$B$11*CHOOSE(E253,'01_기준값'!$B$12,'01_기준값'!$B$13,'01_기준값'!$B$14,'01_기준값'!$B$15,'01_기준값'!$B$16)</f>
        <v>51569517.886884183</v>
      </c>
      <c r="H253" s="7">
        <f>VLOOKUP(C253,'03_티어곡선'!$A$5:$F$104,5,FALSE)*IF(E253=5,'01_기준값'!$B$27,'01_기준값'!$B$26)</f>
        <v>2040950.5670549334</v>
      </c>
      <c r="I253" s="11">
        <f>'01_기준값'!$B$25*(C253-1+E253/5)</f>
        <v>0.249</v>
      </c>
    </row>
    <row r="254" spans="1:9">
      <c r="A254" s="6">
        <v>7250</v>
      </c>
      <c r="B254" s="6" t="s">
        <v>497</v>
      </c>
      <c r="C254" s="6">
        <v>50</v>
      </c>
      <c r="D254" s="6" t="str">
        <f>VLOOKUP(C254,'03_티어곡선'!$A$5:$F$104,6,FALSE)</f>
        <v>Finance</v>
      </c>
      <c r="E254" s="6">
        <v>5</v>
      </c>
      <c r="F254" s="8">
        <f>VLOOKUP(C254,'03_티어곡선'!$A$5:$F$104,3,FALSE)</f>
        <v>3223094.8679302614</v>
      </c>
      <c r="G254" s="8">
        <f>F254*'01_기준값'!$B$11*CHOOSE(E254,'01_기준값'!$B$12,'01_기준값'!$B$13,'01_기준값'!$B$14,'01_기준값'!$B$15,'01_기준값'!$B$16)</f>
        <v>64461897.358605228</v>
      </c>
      <c r="H254" s="8">
        <f>VLOOKUP(C254,'03_티어곡선'!$A$5:$F$104,5,FALSE)*IF(E254=5,'01_기준값'!$B$27,'01_기준값'!$B$26)</f>
        <v>12245703.402329599</v>
      </c>
      <c r="I254" s="12">
        <f>'01_기준값'!$B$25*(C254-1+E254/5)</f>
        <v>0.25</v>
      </c>
    </row>
    <row r="255" spans="1:9">
      <c r="A255" s="5">
        <v>7251</v>
      </c>
      <c r="B255" s="5" t="s">
        <v>498</v>
      </c>
      <c r="C255" s="5">
        <v>51</v>
      </c>
      <c r="D255" s="5" t="str">
        <f>VLOOKUP(C255,'03_티어곡선'!$A$5:$F$104,6,FALSE)</f>
        <v>Bio</v>
      </c>
      <c r="E255" s="5">
        <v>1</v>
      </c>
      <c r="F255" s="7">
        <f>VLOOKUP(C255,'03_티어곡선'!$A$5:$F$104,3,FALSE)</f>
        <v>3543374.0058034877</v>
      </c>
      <c r="G255" s="7">
        <f>F255*'01_기준값'!$B$11*CHOOSE(E255,'01_기준값'!$B$12,'01_기준값'!$B$13,'01_기준값'!$B$14,'01_기준값'!$B$15,'01_기준값'!$B$16)</f>
        <v>21260244.034820925</v>
      </c>
      <c r="H255" s="7">
        <f>VLOOKUP(C255,'03_티어곡선'!$A$5:$F$104,5,FALSE)*IF(E255=5,'01_기준값'!$B$27,'01_기준값'!$B$26)</f>
        <v>2066107.3493768566</v>
      </c>
      <c r="I255" s="11">
        <f>'01_기준값'!$B$25*(C255-1+E255/5)</f>
        <v>0.251</v>
      </c>
    </row>
    <row r="256" spans="1:9">
      <c r="A256" s="6">
        <v>7252</v>
      </c>
      <c r="B256" s="6" t="s">
        <v>498</v>
      </c>
      <c r="C256" s="6">
        <v>51</v>
      </c>
      <c r="D256" s="6" t="str">
        <f>VLOOKUP(C256,'03_티어곡선'!$A$5:$F$104,6,FALSE)</f>
        <v>Bio</v>
      </c>
      <c r="E256" s="6">
        <v>2</v>
      </c>
      <c r="F256" s="8">
        <f>VLOOKUP(C256,'03_티어곡선'!$A$5:$F$104,3,FALSE)</f>
        <v>3543374.0058034877</v>
      </c>
      <c r="G256" s="8">
        <f>F256*'01_기준값'!$B$11*CHOOSE(E256,'01_기준값'!$B$12,'01_기준값'!$B$13,'01_기준값'!$B$14,'01_기준값'!$B$15,'01_기준값'!$B$16)</f>
        <v>31890366.052231386</v>
      </c>
      <c r="H256" s="8">
        <f>VLOOKUP(C256,'03_티어곡선'!$A$5:$F$104,5,FALSE)*IF(E256=5,'01_기준값'!$B$27,'01_기준값'!$B$26)</f>
        <v>2066107.3493768566</v>
      </c>
      <c r="I256" s="12">
        <f>'01_기준값'!$B$25*(C256-1+E256/5)</f>
        <v>0.252</v>
      </c>
    </row>
    <row r="257" spans="1:9">
      <c r="A257" s="5">
        <v>7253</v>
      </c>
      <c r="B257" s="5" t="s">
        <v>498</v>
      </c>
      <c r="C257" s="5">
        <v>51</v>
      </c>
      <c r="D257" s="5" t="str">
        <f>VLOOKUP(C257,'03_티어곡선'!$A$5:$F$104,6,FALSE)</f>
        <v>Bio</v>
      </c>
      <c r="E257" s="5">
        <v>3</v>
      </c>
      <c r="F257" s="7">
        <f>VLOOKUP(C257,'03_티어곡선'!$A$5:$F$104,3,FALSE)</f>
        <v>3543374.0058034877</v>
      </c>
      <c r="G257" s="7">
        <f>F257*'01_기준값'!$B$11*CHOOSE(E257,'01_기준값'!$B$12,'01_기준값'!$B$13,'01_기준값'!$B$14,'01_기준값'!$B$15,'01_기준값'!$B$16)</f>
        <v>42520488.069641851</v>
      </c>
      <c r="H257" s="7">
        <f>VLOOKUP(C257,'03_티어곡선'!$A$5:$F$104,5,FALSE)*IF(E257=5,'01_기준값'!$B$27,'01_기준값'!$B$26)</f>
        <v>2066107.3493768566</v>
      </c>
      <c r="I257" s="11">
        <f>'01_기준값'!$B$25*(C257-1+E257/5)</f>
        <v>0.253</v>
      </c>
    </row>
    <row r="258" spans="1:9">
      <c r="A258" s="6">
        <v>7254</v>
      </c>
      <c r="B258" s="6" t="s">
        <v>498</v>
      </c>
      <c r="C258" s="6">
        <v>51</v>
      </c>
      <c r="D258" s="6" t="str">
        <f>VLOOKUP(C258,'03_티어곡선'!$A$5:$F$104,6,FALSE)</f>
        <v>Bio</v>
      </c>
      <c r="E258" s="6">
        <v>4</v>
      </c>
      <c r="F258" s="8">
        <f>VLOOKUP(C258,'03_티어곡선'!$A$5:$F$104,3,FALSE)</f>
        <v>3543374.0058034877</v>
      </c>
      <c r="G258" s="8">
        <f>F258*'01_기준값'!$B$11*CHOOSE(E258,'01_기준값'!$B$12,'01_기준값'!$B$13,'01_기준값'!$B$14,'01_기준값'!$B$15,'01_기준값'!$B$16)</f>
        <v>56693984.092855804</v>
      </c>
      <c r="H258" s="8">
        <f>VLOOKUP(C258,'03_티어곡선'!$A$5:$F$104,5,FALSE)*IF(E258=5,'01_기준값'!$B$27,'01_기준값'!$B$26)</f>
        <v>2066107.3493768566</v>
      </c>
      <c r="I258" s="12">
        <f>'01_기준값'!$B$25*(C258-1+E258/5)</f>
        <v>0.254</v>
      </c>
    </row>
    <row r="259" spans="1:9">
      <c r="A259" s="5">
        <v>7255</v>
      </c>
      <c r="B259" s="5" t="s">
        <v>498</v>
      </c>
      <c r="C259" s="5">
        <v>51</v>
      </c>
      <c r="D259" s="5" t="str">
        <f>VLOOKUP(C259,'03_티어곡선'!$A$5:$F$104,6,FALSE)</f>
        <v>Bio</v>
      </c>
      <c r="E259" s="5">
        <v>5</v>
      </c>
      <c r="F259" s="7">
        <f>VLOOKUP(C259,'03_티어곡선'!$A$5:$F$104,3,FALSE)</f>
        <v>3543374.0058034877</v>
      </c>
      <c r="G259" s="7">
        <f>F259*'01_기준값'!$B$11*CHOOSE(E259,'01_기준값'!$B$12,'01_기준값'!$B$13,'01_기준값'!$B$14,'01_기준값'!$B$15,'01_기준값'!$B$16)</f>
        <v>70867480.116069749</v>
      </c>
      <c r="H259" s="7">
        <f>VLOOKUP(C259,'03_티어곡선'!$A$5:$F$104,5,FALSE)*IF(E259=5,'01_기준값'!$B$27,'01_기준값'!$B$26)</f>
        <v>12396644.09626114</v>
      </c>
      <c r="I259" s="11">
        <f>'01_기준값'!$B$25*(C259-1+E259/5)</f>
        <v>0.255</v>
      </c>
    </row>
    <row r="260" spans="1:9">
      <c r="A260" s="6">
        <v>7256</v>
      </c>
      <c r="B260" s="6" t="s">
        <v>499</v>
      </c>
      <c r="C260" s="6">
        <v>52</v>
      </c>
      <c r="D260" s="6" t="str">
        <f>VLOOKUP(C260,'03_티어곡선'!$A$5:$F$104,6,FALSE)</f>
        <v>Bio</v>
      </c>
      <c r="E260" s="6">
        <v>1</v>
      </c>
      <c r="F260" s="8">
        <f>VLOOKUP(C260,'03_티어곡선'!$A$5:$F$104,3,FALSE)</f>
        <v>3904438.9039589558</v>
      </c>
      <c r="G260" s="8">
        <f>F260*'01_기준값'!$B$11*CHOOSE(E260,'01_기준값'!$B$12,'01_기준값'!$B$13,'01_기준값'!$B$14,'01_기준값'!$B$15,'01_기준값'!$B$16)</f>
        <v>23426633.423753731</v>
      </c>
      <c r="H260" s="8">
        <f>VLOOKUP(C260,'03_티어곡선'!$A$5:$F$104,5,FALSE)*IF(E260=5,'01_기준값'!$B$27,'01_기준값'!$B$26)</f>
        <v>2091574.214513625</v>
      </c>
      <c r="I260" s="12">
        <f>'01_기준값'!$B$25*(C260-1+E260/5)</f>
        <v>0.25600000000000001</v>
      </c>
    </row>
    <row r="261" spans="1:9">
      <c r="A261" s="5">
        <v>7257</v>
      </c>
      <c r="B261" s="5" t="s">
        <v>499</v>
      </c>
      <c r="C261" s="5">
        <v>52</v>
      </c>
      <c r="D261" s="5" t="str">
        <f>VLOOKUP(C261,'03_티어곡선'!$A$5:$F$104,6,FALSE)</f>
        <v>Bio</v>
      </c>
      <c r="E261" s="5">
        <v>2</v>
      </c>
      <c r="F261" s="7">
        <f>VLOOKUP(C261,'03_티어곡선'!$A$5:$F$104,3,FALSE)</f>
        <v>3904438.9039589558</v>
      </c>
      <c r="G261" s="7">
        <f>F261*'01_기준값'!$B$11*CHOOSE(E261,'01_기준값'!$B$12,'01_기준값'!$B$13,'01_기준값'!$B$14,'01_기준값'!$B$15,'01_기준값'!$B$16)</f>
        <v>35139950.1356306</v>
      </c>
      <c r="H261" s="7">
        <f>VLOOKUP(C261,'03_티어곡선'!$A$5:$F$104,5,FALSE)*IF(E261=5,'01_기준값'!$B$27,'01_기준값'!$B$26)</f>
        <v>2091574.214513625</v>
      </c>
      <c r="I261" s="11">
        <f>'01_기준값'!$B$25*(C261-1+E261/5)</f>
        <v>0.25700000000000001</v>
      </c>
    </row>
    <row r="262" spans="1:9">
      <c r="A262" s="6">
        <v>7258</v>
      </c>
      <c r="B262" s="6" t="s">
        <v>499</v>
      </c>
      <c r="C262" s="6">
        <v>52</v>
      </c>
      <c r="D262" s="6" t="str">
        <f>VLOOKUP(C262,'03_티어곡선'!$A$5:$F$104,6,FALSE)</f>
        <v>Bio</v>
      </c>
      <c r="E262" s="6">
        <v>3</v>
      </c>
      <c r="F262" s="8">
        <f>VLOOKUP(C262,'03_티어곡선'!$A$5:$F$104,3,FALSE)</f>
        <v>3904438.9039589558</v>
      </c>
      <c r="G262" s="8">
        <f>F262*'01_기준값'!$B$11*CHOOSE(E262,'01_기준값'!$B$12,'01_기준값'!$B$13,'01_기준값'!$B$14,'01_기준값'!$B$15,'01_기준값'!$B$16)</f>
        <v>46853266.847507462</v>
      </c>
      <c r="H262" s="8">
        <f>VLOOKUP(C262,'03_티어곡선'!$A$5:$F$104,5,FALSE)*IF(E262=5,'01_기준값'!$B$27,'01_기준값'!$B$26)</f>
        <v>2091574.214513625</v>
      </c>
      <c r="I262" s="12">
        <f>'01_기준값'!$B$25*(C262-1+E262/5)</f>
        <v>0.25800000000000001</v>
      </c>
    </row>
    <row r="263" spans="1:9">
      <c r="A263" s="5">
        <v>7259</v>
      </c>
      <c r="B263" s="5" t="s">
        <v>499</v>
      </c>
      <c r="C263" s="5">
        <v>52</v>
      </c>
      <c r="D263" s="5" t="str">
        <f>VLOOKUP(C263,'03_티어곡선'!$A$5:$F$104,6,FALSE)</f>
        <v>Bio</v>
      </c>
      <c r="E263" s="5">
        <v>4</v>
      </c>
      <c r="F263" s="7">
        <f>VLOOKUP(C263,'03_티어곡선'!$A$5:$F$104,3,FALSE)</f>
        <v>3904438.9039589558</v>
      </c>
      <c r="G263" s="7">
        <f>F263*'01_기준값'!$B$11*CHOOSE(E263,'01_기준값'!$B$12,'01_기준값'!$B$13,'01_기준값'!$B$14,'01_기준값'!$B$15,'01_기준값'!$B$16)</f>
        <v>62471022.463343292</v>
      </c>
      <c r="H263" s="7">
        <f>VLOOKUP(C263,'03_티어곡선'!$A$5:$F$104,5,FALSE)*IF(E263=5,'01_기준값'!$B$27,'01_기준값'!$B$26)</f>
        <v>2091574.214513625</v>
      </c>
      <c r="I263" s="11">
        <f>'01_기준값'!$B$25*(C263-1+E263/5)</f>
        <v>0.25900000000000001</v>
      </c>
    </row>
    <row r="264" spans="1:9">
      <c r="A264" s="6">
        <v>7260</v>
      </c>
      <c r="B264" s="6" t="s">
        <v>499</v>
      </c>
      <c r="C264" s="6">
        <v>52</v>
      </c>
      <c r="D264" s="6" t="str">
        <f>VLOOKUP(C264,'03_티어곡선'!$A$5:$F$104,6,FALSE)</f>
        <v>Bio</v>
      </c>
      <c r="E264" s="6">
        <v>5</v>
      </c>
      <c r="F264" s="8">
        <f>VLOOKUP(C264,'03_티어곡선'!$A$5:$F$104,3,FALSE)</f>
        <v>3904438.9039589558</v>
      </c>
      <c r="G264" s="8">
        <f>F264*'01_기준값'!$B$11*CHOOSE(E264,'01_기준값'!$B$12,'01_기준값'!$B$13,'01_기준값'!$B$14,'01_기준값'!$B$15,'01_기준값'!$B$16)</f>
        <v>78088778.079179108</v>
      </c>
      <c r="H264" s="8">
        <f>VLOOKUP(C264,'03_티어곡선'!$A$5:$F$104,5,FALSE)*IF(E264=5,'01_기준값'!$B$27,'01_기준값'!$B$26)</f>
        <v>12549445.28708175</v>
      </c>
      <c r="I264" s="12">
        <f>'01_기준값'!$B$25*(C264-1+E264/5)</f>
        <v>0.26</v>
      </c>
    </row>
    <row r="265" spans="1:9">
      <c r="A265" s="5">
        <v>7261</v>
      </c>
      <c r="B265" s="5" t="s">
        <v>500</v>
      </c>
      <c r="C265" s="5">
        <v>53</v>
      </c>
      <c r="D265" s="5" t="str">
        <f>VLOOKUP(C265,'03_티어곡선'!$A$5:$F$104,6,FALSE)</f>
        <v>Bio</v>
      </c>
      <c r="E265" s="5">
        <v>1</v>
      </c>
      <c r="F265" s="7">
        <f>VLOOKUP(C265,'03_티어곡선'!$A$5:$F$104,3,FALSE)</f>
        <v>4312191.0949785095</v>
      </c>
      <c r="G265" s="7">
        <f>F265*'01_기준값'!$B$11*CHOOSE(E265,'01_기준값'!$B$12,'01_기준값'!$B$13,'01_기준값'!$B$14,'01_기준값'!$B$15,'01_기준값'!$B$16)</f>
        <v>25873146.569871057</v>
      </c>
      <c r="H265" s="7">
        <f>VLOOKUP(C265,'03_티어곡선'!$A$5:$F$104,5,FALSE)*IF(E265=5,'01_기준값'!$B$27,'01_기준값'!$B$26)</f>
        <v>2117354.9845499089</v>
      </c>
      <c r="I265" s="11">
        <f>'01_기준값'!$B$25*(C265-1+E265/5)</f>
        <v>0.26100000000000001</v>
      </c>
    </row>
    <row r="266" spans="1:9">
      <c r="A266" s="6">
        <v>7262</v>
      </c>
      <c r="B266" s="6" t="s">
        <v>500</v>
      </c>
      <c r="C266" s="6">
        <v>53</v>
      </c>
      <c r="D266" s="6" t="str">
        <f>VLOOKUP(C266,'03_티어곡선'!$A$5:$F$104,6,FALSE)</f>
        <v>Bio</v>
      </c>
      <c r="E266" s="6">
        <v>2</v>
      </c>
      <c r="F266" s="8">
        <f>VLOOKUP(C266,'03_티어곡선'!$A$5:$F$104,3,FALSE)</f>
        <v>4312191.0949785095</v>
      </c>
      <c r="G266" s="8">
        <f>F266*'01_기준값'!$B$11*CHOOSE(E266,'01_기준값'!$B$12,'01_기준값'!$B$13,'01_기준값'!$B$14,'01_기준값'!$B$15,'01_기준값'!$B$16)</f>
        <v>38809719.854806587</v>
      </c>
      <c r="H266" s="8">
        <f>VLOOKUP(C266,'03_티어곡선'!$A$5:$F$104,5,FALSE)*IF(E266=5,'01_기준값'!$B$27,'01_기준값'!$B$26)</f>
        <v>2117354.9845499089</v>
      </c>
      <c r="I266" s="12">
        <f>'01_기준값'!$B$25*(C266-1+E266/5)</f>
        <v>0.26200000000000001</v>
      </c>
    </row>
    <row r="267" spans="1:9">
      <c r="A267" s="5">
        <v>7263</v>
      </c>
      <c r="B267" s="5" t="s">
        <v>500</v>
      </c>
      <c r="C267" s="5">
        <v>53</v>
      </c>
      <c r="D267" s="5" t="str">
        <f>VLOOKUP(C267,'03_티어곡선'!$A$5:$F$104,6,FALSE)</f>
        <v>Bio</v>
      </c>
      <c r="E267" s="5">
        <v>3</v>
      </c>
      <c r="F267" s="7">
        <f>VLOOKUP(C267,'03_티어곡선'!$A$5:$F$104,3,FALSE)</f>
        <v>4312191.0949785095</v>
      </c>
      <c r="G267" s="7">
        <f>F267*'01_기준값'!$B$11*CHOOSE(E267,'01_기준값'!$B$12,'01_기준값'!$B$13,'01_기준값'!$B$14,'01_기준값'!$B$15,'01_기준값'!$B$16)</f>
        <v>51746293.139742114</v>
      </c>
      <c r="H267" s="7">
        <f>VLOOKUP(C267,'03_티어곡선'!$A$5:$F$104,5,FALSE)*IF(E267=5,'01_기준값'!$B$27,'01_기준값'!$B$26)</f>
        <v>2117354.9845499089</v>
      </c>
      <c r="I267" s="11">
        <f>'01_기준값'!$B$25*(C267-1+E267/5)</f>
        <v>0.26300000000000001</v>
      </c>
    </row>
    <row r="268" spans="1:9">
      <c r="A268" s="6">
        <v>7264</v>
      </c>
      <c r="B268" s="6" t="s">
        <v>500</v>
      </c>
      <c r="C268" s="6">
        <v>53</v>
      </c>
      <c r="D268" s="6" t="str">
        <f>VLOOKUP(C268,'03_티어곡선'!$A$5:$F$104,6,FALSE)</f>
        <v>Bio</v>
      </c>
      <c r="E268" s="6">
        <v>4</v>
      </c>
      <c r="F268" s="8">
        <f>VLOOKUP(C268,'03_티어곡선'!$A$5:$F$104,3,FALSE)</f>
        <v>4312191.0949785095</v>
      </c>
      <c r="G268" s="8">
        <f>F268*'01_기준값'!$B$11*CHOOSE(E268,'01_기준값'!$B$12,'01_기준값'!$B$13,'01_기준값'!$B$14,'01_기준값'!$B$15,'01_기준값'!$B$16)</f>
        <v>68995057.519656166</v>
      </c>
      <c r="H268" s="8">
        <f>VLOOKUP(C268,'03_티어곡선'!$A$5:$F$104,5,FALSE)*IF(E268=5,'01_기준값'!$B$27,'01_기준값'!$B$26)</f>
        <v>2117354.9845499089</v>
      </c>
      <c r="I268" s="12">
        <f>'01_기준값'!$B$25*(C268-1+E268/5)</f>
        <v>0.26400000000000001</v>
      </c>
    </row>
    <row r="269" spans="1:9">
      <c r="A269" s="5">
        <v>7265</v>
      </c>
      <c r="B269" s="5" t="s">
        <v>500</v>
      </c>
      <c r="C269" s="5">
        <v>53</v>
      </c>
      <c r="D269" s="5" t="str">
        <f>VLOOKUP(C269,'03_티어곡선'!$A$5:$F$104,6,FALSE)</f>
        <v>Bio</v>
      </c>
      <c r="E269" s="5">
        <v>5</v>
      </c>
      <c r="F269" s="7">
        <f>VLOOKUP(C269,'03_티어곡선'!$A$5:$F$104,3,FALSE)</f>
        <v>4312191.0949785095</v>
      </c>
      <c r="G269" s="7">
        <f>F269*'01_기준값'!$B$11*CHOOSE(E269,'01_기준값'!$B$12,'01_기준값'!$B$13,'01_기준값'!$B$14,'01_기준값'!$B$15,'01_기준값'!$B$16)</f>
        <v>86243821.899570197</v>
      </c>
      <c r="H269" s="7">
        <f>VLOOKUP(C269,'03_티어곡선'!$A$5:$F$104,5,FALSE)*IF(E269=5,'01_기준값'!$B$27,'01_기준값'!$B$26)</f>
        <v>12704129.907299453</v>
      </c>
      <c r="I269" s="11">
        <f>'01_기준값'!$B$25*(C269-1+E269/5)</f>
        <v>0.26500000000000001</v>
      </c>
    </row>
    <row r="270" spans="1:9">
      <c r="A270" s="6">
        <v>7266</v>
      </c>
      <c r="B270" s="6" t="s">
        <v>501</v>
      </c>
      <c r="C270" s="6">
        <v>54</v>
      </c>
      <c r="D270" s="6" t="str">
        <f>VLOOKUP(C270,'03_티어곡선'!$A$5:$F$104,6,FALSE)</f>
        <v>Bio</v>
      </c>
      <c r="E270" s="6">
        <v>1</v>
      </c>
      <c r="F270" s="8">
        <f>VLOOKUP(C270,'03_티어곡선'!$A$5:$F$104,3,FALSE)</f>
        <v>4773479.8724613329</v>
      </c>
      <c r="G270" s="8">
        <f>F270*'01_기준값'!$B$11*CHOOSE(E270,'01_기준값'!$B$12,'01_기준값'!$B$13,'01_기준값'!$B$14,'01_기준값'!$B$15,'01_기준값'!$B$16)</f>
        <v>28640879.234768</v>
      </c>
      <c r="H270" s="8">
        <f>VLOOKUP(C270,'03_티어곡선'!$A$5:$F$104,5,FALSE)*IF(E270=5,'01_기준값'!$B$27,'01_기준값'!$B$26)</f>
        <v>2143453.5286814421</v>
      </c>
      <c r="I270" s="12">
        <f>'01_기준값'!$B$25*(C270-1+E270/5)</f>
        <v>0.26600000000000001</v>
      </c>
    </row>
    <row r="271" spans="1:9">
      <c r="A271" s="5">
        <v>7267</v>
      </c>
      <c r="B271" s="5" t="s">
        <v>501</v>
      </c>
      <c r="C271" s="5">
        <v>54</v>
      </c>
      <c r="D271" s="5" t="str">
        <f>VLOOKUP(C271,'03_티어곡선'!$A$5:$F$104,6,FALSE)</f>
        <v>Bio</v>
      </c>
      <c r="E271" s="5">
        <v>2</v>
      </c>
      <c r="F271" s="7">
        <f>VLOOKUP(C271,'03_티어곡선'!$A$5:$F$104,3,FALSE)</f>
        <v>4773479.8724613329</v>
      </c>
      <c r="G271" s="7">
        <f>F271*'01_기준값'!$B$11*CHOOSE(E271,'01_기준값'!$B$12,'01_기준값'!$B$13,'01_기준값'!$B$14,'01_기준값'!$B$15,'01_기준값'!$B$16)</f>
        <v>42961318.852151997</v>
      </c>
      <c r="H271" s="7">
        <f>VLOOKUP(C271,'03_티어곡선'!$A$5:$F$104,5,FALSE)*IF(E271=5,'01_기준값'!$B$27,'01_기준값'!$B$26)</f>
        <v>2143453.5286814421</v>
      </c>
      <c r="I271" s="11">
        <f>'01_기준값'!$B$25*(C271-1+E271/5)</f>
        <v>0.26700000000000002</v>
      </c>
    </row>
    <row r="272" spans="1:9">
      <c r="A272" s="6">
        <v>7268</v>
      </c>
      <c r="B272" s="6" t="s">
        <v>501</v>
      </c>
      <c r="C272" s="6">
        <v>54</v>
      </c>
      <c r="D272" s="6" t="str">
        <f>VLOOKUP(C272,'03_티어곡선'!$A$5:$F$104,6,FALSE)</f>
        <v>Bio</v>
      </c>
      <c r="E272" s="6">
        <v>3</v>
      </c>
      <c r="F272" s="8">
        <f>VLOOKUP(C272,'03_티어곡선'!$A$5:$F$104,3,FALSE)</f>
        <v>4773479.8724613329</v>
      </c>
      <c r="G272" s="8">
        <f>F272*'01_기준값'!$B$11*CHOOSE(E272,'01_기준값'!$B$12,'01_기준값'!$B$13,'01_기준값'!$B$14,'01_기준값'!$B$15,'01_기준값'!$B$16)</f>
        <v>57281758.469535999</v>
      </c>
      <c r="H272" s="8">
        <f>VLOOKUP(C272,'03_티어곡선'!$A$5:$F$104,5,FALSE)*IF(E272=5,'01_기준값'!$B$27,'01_기준값'!$B$26)</f>
        <v>2143453.5286814421</v>
      </c>
      <c r="I272" s="12">
        <f>'01_기준값'!$B$25*(C272-1+E272/5)</f>
        <v>0.26800000000000002</v>
      </c>
    </row>
    <row r="273" spans="1:9">
      <c r="A273" s="5">
        <v>7269</v>
      </c>
      <c r="B273" s="5" t="s">
        <v>501</v>
      </c>
      <c r="C273" s="5">
        <v>54</v>
      </c>
      <c r="D273" s="5" t="str">
        <f>VLOOKUP(C273,'03_티어곡선'!$A$5:$F$104,6,FALSE)</f>
        <v>Bio</v>
      </c>
      <c r="E273" s="5">
        <v>4</v>
      </c>
      <c r="F273" s="7">
        <f>VLOOKUP(C273,'03_티어곡선'!$A$5:$F$104,3,FALSE)</f>
        <v>4773479.8724613329</v>
      </c>
      <c r="G273" s="7">
        <f>F273*'01_기준값'!$B$11*CHOOSE(E273,'01_기준값'!$B$12,'01_기준값'!$B$13,'01_기준값'!$B$14,'01_기준값'!$B$15,'01_기준값'!$B$16)</f>
        <v>76375677.959381327</v>
      </c>
      <c r="H273" s="7">
        <f>VLOOKUP(C273,'03_티어곡선'!$A$5:$F$104,5,FALSE)*IF(E273=5,'01_기준값'!$B$27,'01_기준값'!$B$26)</f>
        <v>2143453.5286814421</v>
      </c>
      <c r="I273" s="11">
        <f>'01_기준값'!$B$25*(C273-1+E273/5)</f>
        <v>0.26900000000000002</v>
      </c>
    </row>
    <row r="274" spans="1:9">
      <c r="A274" s="6">
        <v>7270</v>
      </c>
      <c r="B274" s="6" t="s">
        <v>501</v>
      </c>
      <c r="C274" s="6">
        <v>54</v>
      </c>
      <c r="D274" s="6" t="str">
        <f>VLOOKUP(C274,'03_티어곡선'!$A$5:$F$104,6,FALSE)</f>
        <v>Bio</v>
      </c>
      <c r="E274" s="6">
        <v>5</v>
      </c>
      <c r="F274" s="8">
        <f>VLOOKUP(C274,'03_티어곡선'!$A$5:$F$104,3,FALSE)</f>
        <v>4773479.8724613329</v>
      </c>
      <c r="G274" s="8">
        <f>F274*'01_기준값'!$B$11*CHOOSE(E274,'01_기준값'!$B$12,'01_기준값'!$B$13,'01_기준값'!$B$14,'01_기준값'!$B$15,'01_기준값'!$B$16)</f>
        <v>95469597.449226663</v>
      </c>
      <c r="H274" s="8">
        <f>VLOOKUP(C274,'03_티어곡선'!$A$5:$F$104,5,FALSE)*IF(E274=5,'01_기준값'!$B$27,'01_기준값'!$B$26)</f>
        <v>12860721.172088653</v>
      </c>
      <c r="I274" s="12">
        <f>'01_기준값'!$B$25*(C274-1+E274/5)</f>
        <v>0.27</v>
      </c>
    </row>
    <row r="275" spans="1:9">
      <c r="A275" s="5">
        <v>7271</v>
      </c>
      <c r="B275" s="5" t="s">
        <v>502</v>
      </c>
      <c r="C275" s="5">
        <v>55</v>
      </c>
      <c r="D275" s="5" t="str">
        <f>VLOOKUP(C275,'03_티어곡선'!$A$5:$F$104,6,FALSE)</f>
        <v>Bio</v>
      </c>
      <c r="E275" s="5">
        <v>1</v>
      </c>
      <c r="F275" s="7">
        <f>VLOOKUP(C275,'03_티어곡선'!$A$5:$F$104,3,FALSE)</f>
        <v>5296267.6381856194</v>
      </c>
      <c r="G275" s="7">
        <f>F275*'01_기준값'!$B$11*CHOOSE(E275,'01_기준값'!$B$12,'01_기준값'!$B$13,'01_기준값'!$B$14,'01_기준값'!$B$15,'01_기준값'!$B$16)</f>
        <v>31777605.829113714</v>
      </c>
      <c r="H275" s="7">
        <f>VLOOKUP(C275,'03_티어곡선'!$A$5:$F$104,5,FALSE)*IF(E275=5,'01_기준값'!$B$27,'01_기준값'!$B$26)</f>
        <v>2169873.7637957134</v>
      </c>
      <c r="I275" s="11">
        <f>'01_기준값'!$B$25*(C275-1+E275/5)</f>
        <v>0.27100000000000002</v>
      </c>
    </row>
    <row r="276" spans="1:9">
      <c r="A276" s="6">
        <v>7272</v>
      </c>
      <c r="B276" s="6" t="s">
        <v>502</v>
      </c>
      <c r="C276" s="6">
        <v>55</v>
      </c>
      <c r="D276" s="6" t="str">
        <f>VLOOKUP(C276,'03_티어곡선'!$A$5:$F$104,6,FALSE)</f>
        <v>Bio</v>
      </c>
      <c r="E276" s="6">
        <v>2</v>
      </c>
      <c r="F276" s="8">
        <f>VLOOKUP(C276,'03_티어곡선'!$A$5:$F$104,3,FALSE)</f>
        <v>5296267.6381856194</v>
      </c>
      <c r="G276" s="8">
        <f>F276*'01_기준값'!$B$11*CHOOSE(E276,'01_기준값'!$B$12,'01_기준값'!$B$13,'01_기준값'!$B$14,'01_기준값'!$B$15,'01_기준값'!$B$16)</f>
        <v>47666408.743670575</v>
      </c>
      <c r="H276" s="8">
        <f>VLOOKUP(C276,'03_티어곡선'!$A$5:$F$104,5,FALSE)*IF(E276=5,'01_기준값'!$B$27,'01_기준값'!$B$26)</f>
        <v>2169873.7637957134</v>
      </c>
      <c r="I276" s="12">
        <f>'01_기준값'!$B$25*(C276-1+E276/5)</f>
        <v>0.27200000000000002</v>
      </c>
    </row>
    <row r="277" spans="1:9">
      <c r="A277" s="5">
        <v>7273</v>
      </c>
      <c r="B277" s="5" t="s">
        <v>502</v>
      </c>
      <c r="C277" s="5">
        <v>55</v>
      </c>
      <c r="D277" s="5" t="str">
        <f>VLOOKUP(C277,'03_티어곡선'!$A$5:$F$104,6,FALSE)</f>
        <v>Bio</v>
      </c>
      <c r="E277" s="5">
        <v>3</v>
      </c>
      <c r="F277" s="7">
        <f>VLOOKUP(C277,'03_티어곡선'!$A$5:$F$104,3,FALSE)</f>
        <v>5296267.6381856194</v>
      </c>
      <c r="G277" s="7">
        <f>F277*'01_기준값'!$B$11*CHOOSE(E277,'01_기준값'!$B$12,'01_기준값'!$B$13,'01_기준값'!$B$14,'01_기준값'!$B$15,'01_기준값'!$B$16)</f>
        <v>63555211.658227429</v>
      </c>
      <c r="H277" s="7">
        <f>VLOOKUP(C277,'03_티어곡선'!$A$5:$F$104,5,FALSE)*IF(E277=5,'01_기준값'!$B$27,'01_기준값'!$B$26)</f>
        <v>2169873.7637957134</v>
      </c>
      <c r="I277" s="11">
        <f>'01_기준값'!$B$25*(C277-1+E277/5)</f>
        <v>0.27300000000000002</v>
      </c>
    </row>
    <row r="278" spans="1:9">
      <c r="A278" s="6">
        <v>7274</v>
      </c>
      <c r="B278" s="6" t="s">
        <v>502</v>
      </c>
      <c r="C278" s="6">
        <v>55</v>
      </c>
      <c r="D278" s="6" t="str">
        <f>VLOOKUP(C278,'03_티어곡선'!$A$5:$F$104,6,FALSE)</f>
        <v>Bio</v>
      </c>
      <c r="E278" s="6">
        <v>4</v>
      </c>
      <c r="F278" s="8">
        <f>VLOOKUP(C278,'03_티어곡선'!$A$5:$F$104,3,FALSE)</f>
        <v>5296267.6381856194</v>
      </c>
      <c r="G278" s="8">
        <f>F278*'01_기준값'!$B$11*CHOOSE(E278,'01_기준값'!$B$12,'01_기준값'!$B$13,'01_기준값'!$B$14,'01_기준값'!$B$15,'01_기준값'!$B$16)</f>
        <v>84740282.210969925</v>
      </c>
      <c r="H278" s="8">
        <f>VLOOKUP(C278,'03_티어곡선'!$A$5:$F$104,5,FALSE)*IF(E278=5,'01_기준값'!$B$27,'01_기준값'!$B$26)</f>
        <v>2169873.7637957134</v>
      </c>
      <c r="I278" s="12">
        <f>'01_기준값'!$B$25*(C278-1+E278/5)</f>
        <v>0.27399999999999997</v>
      </c>
    </row>
    <row r="279" spans="1:9">
      <c r="A279" s="5">
        <v>7275</v>
      </c>
      <c r="B279" s="5" t="s">
        <v>502</v>
      </c>
      <c r="C279" s="5">
        <v>55</v>
      </c>
      <c r="D279" s="5" t="str">
        <f>VLOOKUP(C279,'03_티어곡선'!$A$5:$F$104,6,FALSE)</f>
        <v>Bio</v>
      </c>
      <c r="E279" s="5">
        <v>5</v>
      </c>
      <c r="F279" s="7">
        <f>VLOOKUP(C279,'03_티어곡선'!$A$5:$F$104,3,FALSE)</f>
        <v>5296267.6381856194</v>
      </c>
      <c r="G279" s="7">
        <f>F279*'01_기준값'!$B$11*CHOOSE(E279,'01_기준값'!$B$12,'01_기준값'!$B$13,'01_기준값'!$B$14,'01_기준값'!$B$15,'01_기준값'!$B$16)</f>
        <v>105925352.76371239</v>
      </c>
      <c r="H279" s="7">
        <f>VLOOKUP(C279,'03_티어곡선'!$A$5:$F$104,5,FALSE)*IF(E279=5,'01_기준값'!$B$27,'01_기준값'!$B$26)</f>
        <v>13019242.582774282</v>
      </c>
      <c r="I279" s="11">
        <f>'01_기준값'!$B$25*(C279-1+E279/5)</f>
        <v>0.27500000000000002</v>
      </c>
    </row>
    <row r="280" spans="1:9">
      <c r="A280" s="6">
        <v>7276</v>
      </c>
      <c r="B280" s="6" t="s">
        <v>503</v>
      </c>
      <c r="C280" s="6">
        <v>56</v>
      </c>
      <c r="D280" s="6" t="str">
        <f>VLOOKUP(C280,'03_티어곡선'!$A$5:$F$104,6,FALSE)</f>
        <v>Bio</v>
      </c>
      <c r="E280" s="6">
        <v>1</v>
      </c>
      <c r="F280" s="8">
        <f>VLOOKUP(C280,'03_티어곡선'!$A$5:$F$104,3,FALSE)</f>
        <v>5889826.2239565337</v>
      </c>
      <c r="G280" s="8">
        <f>F280*'01_기준값'!$B$11*CHOOSE(E280,'01_기준값'!$B$12,'01_기준값'!$B$13,'01_기준값'!$B$14,'01_기준값'!$B$15,'01_기준값'!$B$16)</f>
        <v>35338957.343739197</v>
      </c>
      <c r="H280" s="8">
        <f>VLOOKUP(C280,'03_티어곡선'!$A$5:$F$104,5,FALSE)*IF(E280=5,'01_기준값'!$B$27,'01_기준값'!$B$26)</f>
        <v>2196619.6550598168</v>
      </c>
      <c r="I280" s="12">
        <f>'01_기준값'!$B$25*(C280-1+E280/5)</f>
        <v>0.27600000000000002</v>
      </c>
    </row>
    <row r="281" spans="1:9">
      <c r="A281" s="5">
        <v>7277</v>
      </c>
      <c r="B281" s="5" t="s">
        <v>503</v>
      </c>
      <c r="C281" s="5">
        <v>56</v>
      </c>
      <c r="D281" s="5" t="str">
        <f>VLOOKUP(C281,'03_티어곡선'!$A$5:$F$104,6,FALSE)</f>
        <v>Bio</v>
      </c>
      <c r="E281" s="5">
        <v>2</v>
      </c>
      <c r="F281" s="7">
        <f>VLOOKUP(C281,'03_티어곡선'!$A$5:$F$104,3,FALSE)</f>
        <v>5889826.2239565337</v>
      </c>
      <c r="G281" s="7">
        <f>F281*'01_기준값'!$B$11*CHOOSE(E281,'01_기준값'!$B$12,'01_기준값'!$B$13,'01_기준값'!$B$14,'01_기준값'!$B$15,'01_기준값'!$B$16)</f>
        <v>53008436.015608802</v>
      </c>
      <c r="H281" s="7">
        <f>VLOOKUP(C281,'03_티어곡선'!$A$5:$F$104,5,FALSE)*IF(E281=5,'01_기준값'!$B$27,'01_기준값'!$B$26)</f>
        <v>2196619.6550598168</v>
      </c>
      <c r="I281" s="11">
        <f>'01_기준값'!$B$25*(C281-1+E281/5)</f>
        <v>0.27700000000000002</v>
      </c>
    </row>
    <row r="282" spans="1:9">
      <c r="A282" s="6">
        <v>7278</v>
      </c>
      <c r="B282" s="6" t="s">
        <v>503</v>
      </c>
      <c r="C282" s="6">
        <v>56</v>
      </c>
      <c r="D282" s="6" t="str">
        <f>VLOOKUP(C282,'03_티어곡선'!$A$5:$F$104,6,FALSE)</f>
        <v>Bio</v>
      </c>
      <c r="E282" s="6">
        <v>3</v>
      </c>
      <c r="F282" s="8">
        <f>VLOOKUP(C282,'03_티어곡선'!$A$5:$F$104,3,FALSE)</f>
        <v>5889826.2239565337</v>
      </c>
      <c r="G282" s="8">
        <f>F282*'01_기준값'!$B$11*CHOOSE(E282,'01_기준값'!$B$12,'01_기준값'!$B$13,'01_기준값'!$B$14,'01_기준값'!$B$15,'01_기준값'!$B$16)</f>
        <v>70677914.687478393</v>
      </c>
      <c r="H282" s="8">
        <f>VLOOKUP(C282,'03_티어곡선'!$A$5:$F$104,5,FALSE)*IF(E282=5,'01_기준값'!$B$27,'01_기준값'!$B$26)</f>
        <v>2196619.6550598168</v>
      </c>
      <c r="I282" s="12">
        <f>'01_기준값'!$B$25*(C282-1+E282/5)</f>
        <v>0.27800000000000002</v>
      </c>
    </row>
    <row r="283" spans="1:9">
      <c r="A283" s="5">
        <v>7279</v>
      </c>
      <c r="B283" s="5" t="s">
        <v>503</v>
      </c>
      <c r="C283" s="5">
        <v>56</v>
      </c>
      <c r="D283" s="5" t="str">
        <f>VLOOKUP(C283,'03_티어곡선'!$A$5:$F$104,6,FALSE)</f>
        <v>Bio</v>
      </c>
      <c r="E283" s="5">
        <v>4</v>
      </c>
      <c r="F283" s="7">
        <f>VLOOKUP(C283,'03_티어곡선'!$A$5:$F$104,3,FALSE)</f>
        <v>5889826.2239565337</v>
      </c>
      <c r="G283" s="7">
        <f>F283*'01_기준값'!$B$11*CHOOSE(E283,'01_기준값'!$B$12,'01_기준값'!$B$13,'01_기준값'!$B$14,'01_기준값'!$B$15,'01_기준값'!$B$16)</f>
        <v>94237219.583304539</v>
      </c>
      <c r="H283" s="7">
        <f>VLOOKUP(C283,'03_티어곡선'!$A$5:$F$104,5,FALSE)*IF(E283=5,'01_기준값'!$B$27,'01_기준값'!$B$26)</f>
        <v>2196619.6550598168</v>
      </c>
      <c r="I283" s="11">
        <f>'01_기준값'!$B$25*(C283-1+E283/5)</f>
        <v>0.27899999999999997</v>
      </c>
    </row>
    <row r="284" spans="1:9">
      <c r="A284" s="6">
        <v>7280</v>
      </c>
      <c r="B284" s="6" t="s">
        <v>503</v>
      </c>
      <c r="C284" s="6">
        <v>56</v>
      </c>
      <c r="D284" s="6" t="str">
        <f>VLOOKUP(C284,'03_티어곡선'!$A$5:$F$104,6,FALSE)</f>
        <v>Bio</v>
      </c>
      <c r="E284" s="6">
        <v>5</v>
      </c>
      <c r="F284" s="8">
        <f>VLOOKUP(C284,'03_티어곡선'!$A$5:$F$104,3,FALSE)</f>
        <v>5889826.2239565337</v>
      </c>
      <c r="G284" s="8">
        <f>F284*'01_기준값'!$B$11*CHOOSE(E284,'01_기준값'!$B$12,'01_기준값'!$B$13,'01_기준값'!$B$14,'01_기준값'!$B$15,'01_기준값'!$B$16)</f>
        <v>117796524.47913067</v>
      </c>
      <c r="H284" s="8">
        <f>VLOOKUP(C284,'03_티어곡선'!$A$5:$F$104,5,FALSE)*IF(E284=5,'01_기준값'!$B$27,'01_기준값'!$B$26)</f>
        <v>13179717.9303589</v>
      </c>
      <c r="I284" s="12">
        <f>'01_기준값'!$B$25*(C284-1+E284/5)</f>
        <v>0.28000000000000003</v>
      </c>
    </row>
    <row r="285" spans="1:9">
      <c r="A285" s="5">
        <v>7281</v>
      </c>
      <c r="B285" s="5" t="s">
        <v>504</v>
      </c>
      <c r="C285" s="5">
        <v>57</v>
      </c>
      <c r="D285" s="5" t="str">
        <f>VLOOKUP(C285,'03_티어곡선'!$A$5:$F$104,6,FALSE)</f>
        <v>Bio</v>
      </c>
      <c r="E285" s="5">
        <v>1</v>
      </c>
      <c r="F285" s="7">
        <f>VLOOKUP(C285,'03_티어곡선'!$A$5:$F$104,3,FALSE)</f>
        <v>6564970.3612974463</v>
      </c>
      <c r="G285" s="7">
        <f>F285*'01_기준값'!$B$11*CHOOSE(E285,'01_기준값'!$B$12,'01_기준값'!$B$13,'01_기준값'!$B$14,'01_기준값'!$B$15,'01_기준값'!$B$16)</f>
        <v>39389822.167784676</v>
      </c>
      <c r="H285" s="7">
        <f>VLOOKUP(C285,'03_티어곡선'!$A$5:$F$104,5,FALSE)*IF(E285=5,'01_기준값'!$B$27,'01_기준값'!$B$26)</f>
        <v>2223695.2165155443</v>
      </c>
      <c r="I285" s="11">
        <f>'01_기준값'!$B$25*(C285-1+E285/5)</f>
        <v>0.28100000000000003</v>
      </c>
    </row>
    <row r="286" spans="1:9">
      <c r="A286" s="6">
        <v>7282</v>
      </c>
      <c r="B286" s="6" t="s">
        <v>504</v>
      </c>
      <c r="C286" s="6">
        <v>57</v>
      </c>
      <c r="D286" s="6" t="str">
        <f>VLOOKUP(C286,'03_티어곡선'!$A$5:$F$104,6,FALSE)</f>
        <v>Bio</v>
      </c>
      <c r="E286" s="6">
        <v>2</v>
      </c>
      <c r="F286" s="8">
        <f>VLOOKUP(C286,'03_티어곡선'!$A$5:$F$104,3,FALSE)</f>
        <v>6564970.3612974463</v>
      </c>
      <c r="G286" s="8">
        <f>F286*'01_기준값'!$B$11*CHOOSE(E286,'01_기준값'!$B$12,'01_기준값'!$B$13,'01_기준값'!$B$14,'01_기준값'!$B$15,'01_기준값'!$B$16)</f>
        <v>59084733.251677021</v>
      </c>
      <c r="H286" s="8">
        <f>VLOOKUP(C286,'03_티어곡선'!$A$5:$F$104,5,FALSE)*IF(E286=5,'01_기준값'!$B$27,'01_기준값'!$B$26)</f>
        <v>2223695.2165155443</v>
      </c>
      <c r="I286" s="12">
        <f>'01_기준값'!$B$25*(C286-1+E286/5)</f>
        <v>0.28199999999999997</v>
      </c>
    </row>
    <row r="287" spans="1:9">
      <c r="A287" s="5">
        <v>7283</v>
      </c>
      <c r="B287" s="5" t="s">
        <v>504</v>
      </c>
      <c r="C287" s="5">
        <v>57</v>
      </c>
      <c r="D287" s="5" t="str">
        <f>VLOOKUP(C287,'03_티어곡선'!$A$5:$F$104,6,FALSE)</f>
        <v>Bio</v>
      </c>
      <c r="E287" s="5">
        <v>3</v>
      </c>
      <c r="F287" s="7">
        <f>VLOOKUP(C287,'03_티어곡선'!$A$5:$F$104,3,FALSE)</f>
        <v>6564970.3612974463</v>
      </c>
      <c r="G287" s="7">
        <f>F287*'01_기준값'!$B$11*CHOOSE(E287,'01_기준값'!$B$12,'01_기준값'!$B$13,'01_기준값'!$B$14,'01_기준값'!$B$15,'01_기준값'!$B$16)</f>
        <v>78779644.335569352</v>
      </c>
      <c r="H287" s="7">
        <f>VLOOKUP(C287,'03_티어곡선'!$A$5:$F$104,5,FALSE)*IF(E287=5,'01_기준값'!$B$27,'01_기준값'!$B$26)</f>
        <v>2223695.2165155443</v>
      </c>
      <c r="I287" s="11">
        <f>'01_기준값'!$B$25*(C287-1+E287/5)</f>
        <v>0.28300000000000003</v>
      </c>
    </row>
    <row r="288" spans="1:9">
      <c r="A288" s="6">
        <v>7284</v>
      </c>
      <c r="B288" s="6" t="s">
        <v>504</v>
      </c>
      <c r="C288" s="6">
        <v>57</v>
      </c>
      <c r="D288" s="6" t="str">
        <f>VLOOKUP(C288,'03_티어곡선'!$A$5:$F$104,6,FALSE)</f>
        <v>Bio</v>
      </c>
      <c r="E288" s="6">
        <v>4</v>
      </c>
      <c r="F288" s="8">
        <f>VLOOKUP(C288,'03_티어곡선'!$A$5:$F$104,3,FALSE)</f>
        <v>6564970.3612974463</v>
      </c>
      <c r="G288" s="8">
        <f>F288*'01_기준값'!$B$11*CHOOSE(E288,'01_기준값'!$B$12,'01_기준값'!$B$13,'01_기준값'!$B$14,'01_기준값'!$B$15,'01_기준값'!$B$16)</f>
        <v>105039525.78075916</v>
      </c>
      <c r="H288" s="8">
        <f>VLOOKUP(C288,'03_티어곡선'!$A$5:$F$104,5,FALSE)*IF(E288=5,'01_기준값'!$B$27,'01_기준값'!$B$26)</f>
        <v>2223695.2165155443</v>
      </c>
      <c r="I288" s="12">
        <f>'01_기준값'!$B$25*(C288-1+E288/5)</f>
        <v>0.28399999999999997</v>
      </c>
    </row>
    <row r="289" spans="1:9">
      <c r="A289" s="5">
        <v>7285</v>
      </c>
      <c r="B289" s="5" t="s">
        <v>504</v>
      </c>
      <c r="C289" s="5">
        <v>57</v>
      </c>
      <c r="D289" s="5" t="str">
        <f>VLOOKUP(C289,'03_티어곡선'!$A$5:$F$104,6,FALSE)</f>
        <v>Bio</v>
      </c>
      <c r="E289" s="5">
        <v>5</v>
      </c>
      <c r="F289" s="7">
        <f>VLOOKUP(C289,'03_티어곡선'!$A$5:$F$104,3,FALSE)</f>
        <v>6564970.3612974463</v>
      </c>
      <c r="G289" s="7">
        <f>F289*'01_기준값'!$B$11*CHOOSE(E289,'01_기준값'!$B$12,'01_기준값'!$B$13,'01_기준값'!$B$14,'01_기준값'!$B$15,'01_기준값'!$B$16)</f>
        <v>131299407.22594893</v>
      </c>
      <c r="H289" s="7">
        <f>VLOOKUP(C289,'03_티어곡선'!$A$5:$F$104,5,FALSE)*IF(E289=5,'01_기준값'!$B$27,'01_기준값'!$B$26)</f>
        <v>13342171.299093265</v>
      </c>
      <c r="I289" s="11">
        <f>'01_기준값'!$B$25*(C289-1+E289/5)</f>
        <v>0.28500000000000003</v>
      </c>
    </row>
    <row r="290" spans="1:9">
      <c r="A290" s="6">
        <v>7286</v>
      </c>
      <c r="B290" s="6" t="s">
        <v>505</v>
      </c>
      <c r="C290" s="6">
        <v>58</v>
      </c>
      <c r="D290" s="6" t="str">
        <f>VLOOKUP(C290,'03_티어곡선'!$A$5:$F$104,6,FALSE)</f>
        <v>Bio</v>
      </c>
      <c r="E290" s="6">
        <v>1</v>
      </c>
      <c r="F290" s="8">
        <f>VLOOKUP(C290,'03_티어곡선'!$A$5:$F$104,3,FALSE)</f>
        <v>7334335.7723274585</v>
      </c>
      <c r="G290" s="8">
        <f>F290*'01_기준값'!$B$11*CHOOSE(E290,'01_기준값'!$B$12,'01_기준값'!$B$13,'01_기준값'!$B$14,'01_기준값'!$B$15,'01_기준값'!$B$16)</f>
        <v>44006014.633964755</v>
      </c>
      <c r="H290" s="8">
        <f>VLOOKUP(C290,'03_티어곡선'!$A$5:$F$104,5,FALSE)*IF(E290=5,'01_기준값'!$B$27,'01_기준값'!$B$26)</f>
        <v>2251104.5116818184</v>
      </c>
      <c r="I290" s="12">
        <f>'01_기준값'!$B$25*(C290-1+E290/5)</f>
        <v>0.28600000000000003</v>
      </c>
    </row>
    <row r="291" spans="1:9">
      <c r="A291" s="5">
        <v>7287</v>
      </c>
      <c r="B291" s="5" t="s">
        <v>505</v>
      </c>
      <c r="C291" s="5">
        <v>58</v>
      </c>
      <c r="D291" s="5" t="str">
        <f>VLOOKUP(C291,'03_티어곡선'!$A$5:$F$104,6,FALSE)</f>
        <v>Bio</v>
      </c>
      <c r="E291" s="5">
        <v>2</v>
      </c>
      <c r="F291" s="7">
        <f>VLOOKUP(C291,'03_티어곡선'!$A$5:$F$104,3,FALSE)</f>
        <v>7334335.7723274585</v>
      </c>
      <c r="G291" s="7">
        <f>F291*'01_기준값'!$B$11*CHOOSE(E291,'01_기준값'!$B$12,'01_기준값'!$B$13,'01_기준값'!$B$14,'01_기준값'!$B$15,'01_기준값'!$B$16)</f>
        <v>66009021.950947128</v>
      </c>
      <c r="H291" s="7">
        <f>VLOOKUP(C291,'03_티어곡선'!$A$5:$F$104,5,FALSE)*IF(E291=5,'01_기준값'!$B$27,'01_기준값'!$B$26)</f>
        <v>2251104.5116818184</v>
      </c>
      <c r="I291" s="11">
        <f>'01_기준값'!$B$25*(C291-1+E291/5)</f>
        <v>0.28699999999999998</v>
      </c>
    </row>
    <row r="292" spans="1:9">
      <c r="A292" s="6">
        <v>7288</v>
      </c>
      <c r="B292" s="6" t="s">
        <v>505</v>
      </c>
      <c r="C292" s="6">
        <v>58</v>
      </c>
      <c r="D292" s="6" t="str">
        <f>VLOOKUP(C292,'03_티어곡선'!$A$5:$F$104,6,FALSE)</f>
        <v>Bio</v>
      </c>
      <c r="E292" s="6">
        <v>3</v>
      </c>
      <c r="F292" s="8">
        <f>VLOOKUP(C292,'03_티어곡선'!$A$5:$F$104,3,FALSE)</f>
        <v>7334335.7723274585</v>
      </c>
      <c r="G292" s="8">
        <f>F292*'01_기준값'!$B$11*CHOOSE(E292,'01_기준값'!$B$12,'01_기준값'!$B$13,'01_기준값'!$B$14,'01_기준값'!$B$15,'01_기준값'!$B$16)</f>
        <v>88012029.267929509</v>
      </c>
      <c r="H292" s="8">
        <f>VLOOKUP(C292,'03_티어곡선'!$A$5:$F$104,5,FALSE)*IF(E292=5,'01_기준값'!$B$27,'01_기준값'!$B$26)</f>
        <v>2251104.5116818184</v>
      </c>
      <c r="I292" s="12">
        <f>'01_기준값'!$B$25*(C292-1+E292/5)</f>
        <v>0.28800000000000003</v>
      </c>
    </row>
    <row r="293" spans="1:9">
      <c r="A293" s="5">
        <v>7289</v>
      </c>
      <c r="B293" s="5" t="s">
        <v>505</v>
      </c>
      <c r="C293" s="5">
        <v>58</v>
      </c>
      <c r="D293" s="5" t="str">
        <f>VLOOKUP(C293,'03_티어곡선'!$A$5:$F$104,6,FALSE)</f>
        <v>Bio</v>
      </c>
      <c r="E293" s="5">
        <v>4</v>
      </c>
      <c r="F293" s="7">
        <f>VLOOKUP(C293,'03_티어곡선'!$A$5:$F$104,3,FALSE)</f>
        <v>7334335.7723274585</v>
      </c>
      <c r="G293" s="7">
        <f>F293*'01_기준값'!$B$11*CHOOSE(E293,'01_기준값'!$B$12,'01_기준값'!$B$13,'01_기준값'!$B$14,'01_기준값'!$B$15,'01_기준값'!$B$16)</f>
        <v>117349372.35723935</v>
      </c>
      <c r="H293" s="7">
        <f>VLOOKUP(C293,'03_티어곡선'!$A$5:$F$104,5,FALSE)*IF(E293=5,'01_기준값'!$B$27,'01_기준값'!$B$26)</f>
        <v>2251104.5116818184</v>
      </c>
      <c r="I293" s="11">
        <f>'01_기준값'!$B$25*(C293-1+E293/5)</f>
        <v>0.28899999999999998</v>
      </c>
    </row>
    <row r="294" spans="1:9">
      <c r="A294" s="6">
        <v>7290</v>
      </c>
      <c r="B294" s="6" t="s">
        <v>505</v>
      </c>
      <c r="C294" s="6">
        <v>58</v>
      </c>
      <c r="D294" s="6" t="str">
        <f>VLOOKUP(C294,'03_티어곡선'!$A$5:$F$104,6,FALSE)</f>
        <v>Bio</v>
      </c>
      <c r="E294" s="6">
        <v>5</v>
      </c>
      <c r="F294" s="8">
        <f>VLOOKUP(C294,'03_티어곡선'!$A$5:$F$104,3,FALSE)</f>
        <v>7334335.7723274585</v>
      </c>
      <c r="G294" s="8">
        <f>F294*'01_기준값'!$B$11*CHOOSE(E294,'01_기준값'!$B$12,'01_기준값'!$B$13,'01_기준값'!$B$14,'01_기준값'!$B$15,'01_기준값'!$B$16)</f>
        <v>146686715.44654918</v>
      </c>
      <c r="H294" s="8">
        <f>VLOOKUP(C294,'03_티어곡선'!$A$5:$F$104,5,FALSE)*IF(E294=5,'01_기준값'!$B$27,'01_기준값'!$B$26)</f>
        <v>13506627.07009091</v>
      </c>
      <c r="I294" s="12">
        <f>'01_기준값'!$B$25*(C294-1+E294/5)</f>
        <v>0.28999999999999998</v>
      </c>
    </row>
    <row r="295" spans="1:9">
      <c r="A295" s="5">
        <v>7291</v>
      </c>
      <c r="B295" s="5" t="s">
        <v>506</v>
      </c>
      <c r="C295" s="5">
        <v>59</v>
      </c>
      <c r="D295" s="5" t="str">
        <f>VLOOKUP(C295,'03_티어곡선'!$A$5:$F$104,6,FALSE)</f>
        <v>Bio</v>
      </c>
      <c r="E295" s="5">
        <v>1</v>
      </c>
      <c r="F295" s="7">
        <f>VLOOKUP(C295,'03_티어곡선'!$A$5:$F$104,3,FALSE)</f>
        <v>8212710.9432060746</v>
      </c>
      <c r="G295" s="7">
        <f>F295*'01_기준값'!$B$11*CHOOSE(E295,'01_기준값'!$B$12,'01_기준값'!$B$13,'01_기준값'!$B$14,'01_기준값'!$B$15,'01_기준값'!$B$16)</f>
        <v>49276265.659236446</v>
      </c>
      <c r="H295" s="7">
        <f>VLOOKUP(C295,'03_티어곡선'!$A$5:$F$104,5,FALSE)*IF(E295=5,'01_기준값'!$B$27,'01_기준값'!$B$26)</f>
        <v>2278851.6541645471</v>
      </c>
      <c r="I295" s="11">
        <f>'01_기준값'!$B$25*(C295-1+E295/5)</f>
        <v>0.29100000000000004</v>
      </c>
    </row>
    <row r="296" spans="1:9">
      <c r="A296" s="6">
        <v>7292</v>
      </c>
      <c r="B296" s="6" t="s">
        <v>506</v>
      </c>
      <c r="C296" s="6">
        <v>59</v>
      </c>
      <c r="D296" s="6" t="str">
        <f>VLOOKUP(C296,'03_티어곡선'!$A$5:$F$104,6,FALSE)</f>
        <v>Bio</v>
      </c>
      <c r="E296" s="6">
        <v>2</v>
      </c>
      <c r="F296" s="8">
        <f>VLOOKUP(C296,'03_티어곡선'!$A$5:$F$104,3,FALSE)</f>
        <v>8212710.9432060746</v>
      </c>
      <c r="G296" s="8">
        <f>F296*'01_기준값'!$B$11*CHOOSE(E296,'01_기준값'!$B$12,'01_기준값'!$B$13,'01_기준값'!$B$14,'01_기준값'!$B$15,'01_기준값'!$B$16)</f>
        <v>73914398.488854676</v>
      </c>
      <c r="H296" s="8">
        <f>VLOOKUP(C296,'03_티어곡선'!$A$5:$F$104,5,FALSE)*IF(E296=5,'01_기준값'!$B$27,'01_기준값'!$B$26)</f>
        <v>2278851.6541645471</v>
      </c>
      <c r="I296" s="12">
        <f>'01_기준값'!$B$25*(C296-1+E296/5)</f>
        <v>0.29199999999999998</v>
      </c>
    </row>
    <row r="297" spans="1:9">
      <c r="A297" s="5">
        <v>7293</v>
      </c>
      <c r="B297" s="5" t="s">
        <v>506</v>
      </c>
      <c r="C297" s="5">
        <v>59</v>
      </c>
      <c r="D297" s="5" t="str">
        <f>VLOOKUP(C297,'03_티어곡선'!$A$5:$F$104,6,FALSE)</f>
        <v>Bio</v>
      </c>
      <c r="E297" s="5">
        <v>3</v>
      </c>
      <c r="F297" s="7">
        <f>VLOOKUP(C297,'03_티어곡선'!$A$5:$F$104,3,FALSE)</f>
        <v>8212710.9432060746</v>
      </c>
      <c r="G297" s="7">
        <f>F297*'01_기준값'!$B$11*CHOOSE(E297,'01_기준값'!$B$12,'01_기준값'!$B$13,'01_기준값'!$B$14,'01_기준값'!$B$15,'01_기준값'!$B$16)</f>
        <v>98552531.318472892</v>
      </c>
      <c r="H297" s="7">
        <f>VLOOKUP(C297,'03_티어곡선'!$A$5:$F$104,5,FALSE)*IF(E297=5,'01_기준값'!$B$27,'01_기준값'!$B$26)</f>
        <v>2278851.6541645471</v>
      </c>
      <c r="I297" s="11">
        <f>'01_기준값'!$B$25*(C297-1+E297/5)</f>
        <v>0.29300000000000004</v>
      </c>
    </row>
    <row r="298" spans="1:9">
      <c r="A298" s="6">
        <v>7294</v>
      </c>
      <c r="B298" s="6" t="s">
        <v>506</v>
      </c>
      <c r="C298" s="6">
        <v>59</v>
      </c>
      <c r="D298" s="6" t="str">
        <f>VLOOKUP(C298,'03_티어곡선'!$A$5:$F$104,6,FALSE)</f>
        <v>Bio</v>
      </c>
      <c r="E298" s="6">
        <v>4</v>
      </c>
      <c r="F298" s="8">
        <f>VLOOKUP(C298,'03_티어곡선'!$A$5:$F$104,3,FALSE)</f>
        <v>8212710.9432060746</v>
      </c>
      <c r="G298" s="8">
        <f>F298*'01_기준값'!$B$11*CHOOSE(E298,'01_기준값'!$B$12,'01_기준값'!$B$13,'01_기준값'!$B$14,'01_기준값'!$B$15,'01_기준값'!$B$16)</f>
        <v>131403375.09129721</v>
      </c>
      <c r="H298" s="8">
        <f>VLOOKUP(C298,'03_티어곡선'!$A$5:$F$104,5,FALSE)*IF(E298=5,'01_기준값'!$B$27,'01_기준값'!$B$26)</f>
        <v>2278851.6541645471</v>
      </c>
      <c r="I298" s="12">
        <f>'01_기준값'!$B$25*(C298-1+E298/5)</f>
        <v>0.29399999999999998</v>
      </c>
    </row>
    <row r="299" spans="1:9">
      <c r="A299" s="5">
        <v>7295</v>
      </c>
      <c r="B299" s="5" t="s">
        <v>506</v>
      </c>
      <c r="C299" s="5">
        <v>59</v>
      </c>
      <c r="D299" s="5" t="str">
        <f>VLOOKUP(C299,'03_티어곡선'!$A$5:$F$104,6,FALSE)</f>
        <v>Bio</v>
      </c>
      <c r="E299" s="5">
        <v>5</v>
      </c>
      <c r="F299" s="7">
        <f>VLOOKUP(C299,'03_티어곡선'!$A$5:$F$104,3,FALSE)</f>
        <v>8212710.9432060746</v>
      </c>
      <c r="G299" s="7">
        <f>F299*'01_기준값'!$B$11*CHOOSE(E299,'01_기준값'!$B$12,'01_기준값'!$B$13,'01_기준값'!$B$14,'01_기준값'!$B$15,'01_기준값'!$B$16)</f>
        <v>164254218.8641215</v>
      </c>
      <c r="H299" s="7">
        <f>VLOOKUP(C299,'03_티어곡선'!$A$5:$F$104,5,FALSE)*IF(E299=5,'01_기준값'!$B$27,'01_기준값'!$B$26)</f>
        <v>13673109.924987281</v>
      </c>
      <c r="I299" s="11">
        <f>'01_기준값'!$B$25*(C299-1+E299/5)</f>
        <v>0.29499999999999998</v>
      </c>
    </row>
    <row r="300" spans="1:9">
      <c r="A300" s="6">
        <v>7296</v>
      </c>
      <c r="B300" s="6" t="s">
        <v>507</v>
      </c>
      <c r="C300" s="6">
        <v>60</v>
      </c>
      <c r="D300" s="6" t="str">
        <f>VLOOKUP(C300,'03_티어곡선'!$A$5:$F$104,6,FALSE)</f>
        <v>Bio</v>
      </c>
      <c r="E300" s="6">
        <v>1</v>
      </c>
      <c r="F300" s="8">
        <f>VLOOKUP(C300,'03_티어곡선'!$A$5:$F$104,3,FALSE)</f>
        <v>9217433.5841169059</v>
      </c>
      <c r="G300" s="8">
        <f>F300*'01_기준값'!$B$11*CHOOSE(E300,'01_기준값'!$B$12,'01_기준값'!$B$13,'01_기준값'!$B$14,'01_기준값'!$B$15,'01_기준값'!$B$16)</f>
        <v>55304601.504701436</v>
      </c>
      <c r="H300" s="8">
        <f>VLOOKUP(C300,'03_티어곡선'!$A$5:$F$104,5,FALSE)*IF(E300=5,'01_기준값'!$B$27,'01_기준값'!$B$26)</f>
        <v>2306940.8082739953</v>
      </c>
      <c r="I300" s="12">
        <f>'01_기준값'!$B$25*(C300-1+E300/5)</f>
        <v>0.29600000000000004</v>
      </c>
    </row>
    <row r="301" spans="1:9">
      <c r="A301" s="5">
        <v>7297</v>
      </c>
      <c r="B301" s="5" t="s">
        <v>507</v>
      </c>
      <c r="C301" s="5">
        <v>60</v>
      </c>
      <c r="D301" s="5" t="str">
        <f>VLOOKUP(C301,'03_티어곡선'!$A$5:$F$104,6,FALSE)</f>
        <v>Bio</v>
      </c>
      <c r="E301" s="5">
        <v>2</v>
      </c>
      <c r="F301" s="7">
        <f>VLOOKUP(C301,'03_티어곡선'!$A$5:$F$104,3,FALSE)</f>
        <v>9217433.5841169059</v>
      </c>
      <c r="G301" s="7">
        <f>F301*'01_기준값'!$B$11*CHOOSE(E301,'01_기준값'!$B$12,'01_기준값'!$B$13,'01_기준값'!$B$14,'01_기준값'!$B$15,'01_기준값'!$B$16)</f>
        <v>82956902.257052153</v>
      </c>
      <c r="H301" s="7">
        <f>VLOOKUP(C301,'03_티어곡선'!$A$5:$F$104,5,FALSE)*IF(E301=5,'01_기준값'!$B$27,'01_기준값'!$B$26)</f>
        <v>2306940.8082739953</v>
      </c>
      <c r="I301" s="11">
        <f>'01_기준값'!$B$25*(C301-1+E301/5)</f>
        <v>0.29699999999999999</v>
      </c>
    </row>
    <row r="302" spans="1:9">
      <c r="A302" s="6">
        <v>7298</v>
      </c>
      <c r="B302" s="6" t="s">
        <v>507</v>
      </c>
      <c r="C302" s="6">
        <v>60</v>
      </c>
      <c r="D302" s="6" t="str">
        <f>VLOOKUP(C302,'03_티어곡선'!$A$5:$F$104,6,FALSE)</f>
        <v>Bio</v>
      </c>
      <c r="E302" s="6">
        <v>3</v>
      </c>
      <c r="F302" s="8">
        <f>VLOOKUP(C302,'03_티어곡선'!$A$5:$F$104,3,FALSE)</f>
        <v>9217433.5841169059</v>
      </c>
      <c r="G302" s="8">
        <f>F302*'01_기준값'!$B$11*CHOOSE(E302,'01_기준값'!$B$12,'01_기준값'!$B$13,'01_기준값'!$B$14,'01_기준값'!$B$15,'01_기준값'!$B$16)</f>
        <v>110609203.00940287</v>
      </c>
      <c r="H302" s="8">
        <f>VLOOKUP(C302,'03_티어곡선'!$A$5:$F$104,5,FALSE)*IF(E302=5,'01_기준값'!$B$27,'01_기준값'!$B$26)</f>
        <v>2306940.8082739953</v>
      </c>
      <c r="I302" s="12">
        <f>'01_기준값'!$B$25*(C302-1+E302/5)</f>
        <v>0.29799999999999999</v>
      </c>
    </row>
    <row r="303" spans="1:9">
      <c r="A303" s="5">
        <v>7299</v>
      </c>
      <c r="B303" s="5" t="s">
        <v>507</v>
      </c>
      <c r="C303" s="5">
        <v>60</v>
      </c>
      <c r="D303" s="5" t="str">
        <f>VLOOKUP(C303,'03_티어곡선'!$A$5:$F$104,6,FALSE)</f>
        <v>Bio</v>
      </c>
      <c r="E303" s="5">
        <v>4</v>
      </c>
      <c r="F303" s="7">
        <f>VLOOKUP(C303,'03_티어곡선'!$A$5:$F$104,3,FALSE)</f>
        <v>9217433.5841169059</v>
      </c>
      <c r="G303" s="7">
        <f>F303*'01_기준값'!$B$11*CHOOSE(E303,'01_기준값'!$B$12,'01_기준값'!$B$13,'01_기준값'!$B$14,'01_기준값'!$B$15,'01_기준값'!$B$16)</f>
        <v>147478937.34587049</v>
      </c>
      <c r="H303" s="7">
        <f>VLOOKUP(C303,'03_티어곡선'!$A$5:$F$104,5,FALSE)*IF(E303=5,'01_기준값'!$B$27,'01_기준값'!$B$26)</f>
        <v>2306940.8082739953</v>
      </c>
      <c r="I303" s="11">
        <f>'01_기준값'!$B$25*(C303-1+E303/5)</f>
        <v>0.29899999999999999</v>
      </c>
    </row>
    <row r="304" spans="1:9">
      <c r="A304" s="6">
        <v>7300</v>
      </c>
      <c r="B304" s="6" t="s">
        <v>507</v>
      </c>
      <c r="C304" s="6">
        <v>60</v>
      </c>
      <c r="D304" s="6" t="str">
        <f>VLOOKUP(C304,'03_티어곡선'!$A$5:$F$104,6,FALSE)</f>
        <v>Bio</v>
      </c>
      <c r="E304" s="6">
        <v>5</v>
      </c>
      <c r="F304" s="8">
        <f>VLOOKUP(C304,'03_티어곡선'!$A$5:$F$104,3,FALSE)</f>
        <v>9217433.5841169059</v>
      </c>
      <c r="G304" s="8">
        <f>F304*'01_기준값'!$B$11*CHOOSE(E304,'01_기준값'!$B$12,'01_기준값'!$B$13,'01_기준값'!$B$14,'01_기준값'!$B$15,'01_기준값'!$B$16)</f>
        <v>184348671.68233812</v>
      </c>
      <c r="H304" s="8">
        <f>VLOOKUP(C304,'03_티어곡선'!$A$5:$F$104,5,FALSE)*IF(E304=5,'01_기준값'!$B$27,'01_기준값'!$B$26)</f>
        <v>13841644.84964397</v>
      </c>
      <c r="I304" s="12">
        <f>'01_기준값'!$B$25*(C304-1+E304/5)</f>
        <v>0.3</v>
      </c>
    </row>
    <row r="305" spans="1:9">
      <c r="A305" s="5">
        <v>7301</v>
      </c>
      <c r="B305" s="5" t="s">
        <v>508</v>
      </c>
      <c r="C305" s="5">
        <v>61</v>
      </c>
      <c r="D305" s="5" t="str">
        <f>VLOOKUP(C305,'03_티어곡선'!$A$5:$F$104,6,FALSE)</f>
        <v>Military</v>
      </c>
      <c r="E305" s="5">
        <v>1</v>
      </c>
      <c r="F305" s="7">
        <f>VLOOKUP(C305,'03_티어곡선'!$A$5:$F$104,3,FALSE)</f>
        <v>10368865.159727803</v>
      </c>
      <c r="G305" s="7">
        <f>F305*'01_기준값'!$B$11*CHOOSE(E305,'01_기준값'!$B$12,'01_기준값'!$B$13,'01_기준값'!$B$14,'01_기준값'!$B$15,'01_기준값'!$B$16)</f>
        <v>62213190.958366811</v>
      </c>
      <c r="H305" s="7">
        <f>VLOOKUP(C305,'03_티어곡선'!$A$5:$F$104,5,FALSE)*IF(E305=5,'01_기준값'!$B$27,'01_기준값'!$B$26)</f>
        <v>2335376.18964977</v>
      </c>
      <c r="I305" s="11">
        <f>'01_기준값'!$B$25*(C305-1+E305/5)</f>
        <v>0.30100000000000005</v>
      </c>
    </row>
    <row r="306" spans="1:9">
      <c r="A306" s="6">
        <v>7302</v>
      </c>
      <c r="B306" s="6" t="s">
        <v>508</v>
      </c>
      <c r="C306" s="6">
        <v>61</v>
      </c>
      <c r="D306" s="6" t="str">
        <f>VLOOKUP(C306,'03_티어곡선'!$A$5:$F$104,6,FALSE)</f>
        <v>Military</v>
      </c>
      <c r="E306" s="6">
        <v>2</v>
      </c>
      <c r="F306" s="8">
        <f>VLOOKUP(C306,'03_티어곡선'!$A$5:$F$104,3,FALSE)</f>
        <v>10368865.159727803</v>
      </c>
      <c r="G306" s="8">
        <f>F306*'01_기준값'!$B$11*CHOOSE(E306,'01_기준값'!$B$12,'01_기준값'!$B$13,'01_기준값'!$B$14,'01_기준값'!$B$15,'01_기준값'!$B$16)</f>
        <v>93319786.437550232</v>
      </c>
      <c r="H306" s="8">
        <f>VLOOKUP(C306,'03_티어곡선'!$A$5:$F$104,5,FALSE)*IF(E306=5,'01_기준값'!$B$27,'01_기준값'!$B$26)</f>
        <v>2335376.18964977</v>
      </c>
      <c r="I306" s="12">
        <f>'01_기준값'!$B$25*(C306-1+E306/5)</f>
        <v>0.30199999999999999</v>
      </c>
    </row>
    <row r="307" spans="1:9">
      <c r="A307" s="5">
        <v>7303</v>
      </c>
      <c r="B307" s="5" t="s">
        <v>508</v>
      </c>
      <c r="C307" s="5">
        <v>61</v>
      </c>
      <c r="D307" s="5" t="str">
        <f>VLOOKUP(C307,'03_티어곡선'!$A$5:$F$104,6,FALSE)</f>
        <v>Military</v>
      </c>
      <c r="E307" s="5">
        <v>3</v>
      </c>
      <c r="F307" s="7">
        <f>VLOOKUP(C307,'03_티어곡선'!$A$5:$F$104,3,FALSE)</f>
        <v>10368865.159727803</v>
      </c>
      <c r="G307" s="7">
        <f>F307*'01_기준값'!$B$11*CHOOSE(E307,'01_기준값'!$B$12,'01_기준값'!$B$13,'01_기준값'!$B$14,'01_기준값'!$B$15,'01_기준값'!$B$16)</f>
        <v>124426381.91673362</v>
      </c>
      <c r="H307" s="7">
        <f>VLOOKUP(C307,'03_티어곡선'!$A$5:$F$104,5,FALSE)*IF(E307=5,'01_기준값'!$B$27,'01_기준값'!$B$26)</f>
        <v>2335376.18964977</v>
      </c>
      <c r="I307" s="11">
        <f>'01_기준값'!$B$25*(C307-1+E307/5)</f>
        <v>0.30299999999999999</v>
      </c>
    </row>
    <row r="308" spans="1:9">
      <c r="A308" s="6">
        <v>7304</v>
      </c>
      <c r="B308" s="6" t="s">
        <v>508</v>
      </c>
      <c r="C308" s="6">
        <v>61</v>
      </c>
      <c r="D308" s="6" t="str">
        <f>VLOOKUP(C308,'03_티어곡선'!$A$5:$F$104,6,FALSE)</f>
        <v>Military</v>
      </c>
      <c r="E308" s="6">
        <v>4</v>
      </c>
      <c r="F308" s="8">
        <f>VLOOKUP(C308,'03_티어곡선'!$A$5:$F$104,3,FALSE)</f>
        <v>10368865.159727803</v>
      </c>
      <c r="G308" s="8">
        <f>F308*'01_기준값'!$B$11*CHOOSE(E308,'01_기준값'!$B$12,'01_기준값'!$B$13,'01_기준값'!$B$14,'01_기준값'!$B$15,'01_기준값'!$B$16)</f>
        <v>165901842.55564487</v>
      </c>
      <c r="H308" s="8">
        <f>VLOOKUP(C308,'03_티어곡선'!$A$5:$F$104,5,FALSE)*IF(E308=5,'01_기준값'!$B$27,'01_기준값'!$B$26)</f>
        <v>2335376.18964977</v>
      </c>
      <c r="I308" s="12">
        <f>'01_기준값'!$B$25*(C308-1+E308/5)</f>
        <v>0.30399999999999999</v>
      </c>
    </row>
    <row r="309" spans="1:9">
      <c r="A309" s="5">
        <v>7305</v>
      </c>
      <c r="B309" s="5" t="s">
        <v>508</v>
      </c>
      <c r="C309" s="5">
        <v>61</v>
      </c>
      <c r="D309" s="5" t="str">
        <f>VLOOKUP(C309,'03_티어곡선'!$A$5:$F$104,6,FALSE)</f>
        <v>Military</v>
      </c>
      <c r="E309" s="5">
        <v>5</v>
      </c>
      <c r="F309" s="7">
        <f>VLOOKUP(C309,'03_티어곡선'!$A$5:$F$104,3,FALSE)</f>
        <v>10368865.159727803</v>
      </c>
      <c r="G309" s="7">
        <f>F309*'01_기준값'!$B$11*CHOOSE(E309,'01_기준값'!$B$12,'01_기준값'!$B$13,'01_기준값'!$B$14,'01_기준값'!$B$15,'01_기준값'!$B$16)</f>
        <v>207377303.19455606</v>
      </c>
      <c r="H309" s="7">
        <f>VLOOKUP(C309,'03_티어곡선'!$A$5:$F$104,5,FALSE)*IF(E309=5,'01_기준값'!$B$27,'01_기준값'!$B$26)</f>
        <v>14012257.137898618</v>
      </c>
      <c r="I309" s="11">
        <f>'01_기준값'!$B$25*(C309-1+E309/5)</f>
        <v>0.30499999999999999</v>
      </c>
    </row>
    <row r="310" spans="1:9">
      <c r="A310" s="6">
        <v>7306</v>
      </c>
      <c r="B310" s="6" t="s">
        <v>509</v>
      </c>
      <c r="C310" s="6">
        <v>62</v>
      </c>
      <c r="D310" s="6" t="str">
        <f>VLOOKUP(C310,'03_티어곡선'!$A$5:$F$104,6,FALSE)</f>
        <v>Military</v>
      </c>
      <c r="E310" s="6">
        <v>1</v>
      </c>
      <c r="F310" s="8">
        <f>VLOOKUP(C310,'03_티어곡선'!$A$5:$F$104,3,FALSE)</f>
        <v>11690959.794396251</v>
      </c>
      <c r="G310" s="8">
        <f>F310*'01_기준값'!$B$11*CHOOSE(E310,'01_기준값'!$B$12,'01_기준값'!$B$13,'01_기준값'!$B$14,'01_기준값'!$B$15,'01_기준값'!$B$16)</f>
        <v>70145758.766377509</v>
      </c>
      <c r="H310" s="8">
        <f>VLOOKUP(C310,'03_티어곡선'!$A$5:$F$104,5,FALSE)*IF(E310=5,'01_기준값'!$B$27,'01_기준값'!$B$26)</f>
        <v>2364162.0658935034</v>
      </c>
      <c r="I310" s="12">
        <f>'01_기준값'!$B$25*(C310-1+E310/5)</f>
        <v>0.30599999999999999</v>
      </c>
    </row>
    <row r="311" spans="1:9">
      <c r="A311" s="5">
        <v>7307</v>
      </c>
      <c r="B311" s="5" t="s">
        <v>509</v>
      </c>
      <c r="C311" s="5">
        <v>62</v>
      </c>
      <c r="D311" s="5" t="str">
        <f>VLOOKUP(C311,'03_티어곡선'!$A$5:$F$104,6,FALSE)</f>
        <v>Military</v>
      </c>
      <c r="E311" s="5">
        <v>2</v>
      </c>
      <c r="F311" s="7">
        <f>VLOOKUP(C311,'03_티어곡선'!$A$5:$F$104,3,FALSE)</f>
        <v>11690959.794396251</v>
      </c>
      <c r="G311" s="7">
        <f>F311*'01_기준값'!$B$11*CHOOSE(E311,'01_기준값'!$B$12,'01_기준값'!$B$13,'01_기준값'!$B$14,'01_기준값'!$B$15,'01_기준값'!$B$16)</f>
        <v>105218638.14956626</v>
      </c>
      <c r="H311" s="7">
        <f>VLOOKUP(C311,'03_티어곡선'!$A$5:$F$104,5,FALSE)*IF(E311=5,'01_기준값'!$B$27,'01_기준값'!$B$26)</f>
        <v>2364162.0658935034</v>
      </c>
      <c r="I311" s="11">
        <f>'01_기준값'!$B$25*(C311-1+E311/5)</f>
        <v>0.307</v>
      </c>
    </row>
    <row r="312" spans="1:9">
      <c r="A312" s="6">
        <v>7308</v>
      </c>
      <c r="B312" s="6" t="s">
        <v>509</v>
      </c>
      <c r="C312" s="6">
        <v>62</v>
      </c>
      <c r="D312" s="6" t="str">
        <f>VLOOKUP(C312,'03_티어곡선'!$A$5:$F$104,6,FALSE)</f>
        <v>Military</v>
      </c>
      <c r="E312" s="6">
        <v>3</v>
      </c>
      <c r="F312" s="8">
        <f>VLOOKUP(C312,'03_티어곡선'!$A$5:$F$104,3,FALSE)</f>
        <v>11690959.794396251</v>
      </c>
      <c r="G312" s="8">
        <f>F312*'01_기준값'!$B$11*CHOOSE(E312,'01_기준값'!$B$12,'01_기준값'!$B$13,'01_기준값'!$B$14,'01_기준값'!$B$15,'01_기준값'!$B$16)</f>
        <v>140291517.53275502</v>
      </c>
      <c r="H312" s="8">
        <f>VLOOKUP(C312,'03_티어곡선'!$A$5:$F$104,5,FALSE)*IF(E312=5,'01_기준값'!$B$27,'01_기준값'!$B$26)</f>
        <v>2364162.0658935034</v>
      </c>
      <c r="I312" s="12">
        <f>'01_기준값'!$B$25*(C312-1+E312/5)</f>
        <v>0.308</v>
      </c>
    </row>
    <row r="313" spans="1:9">
      <c r="A313" s="5">
        <v>7309</v>
      </c>
      <c r="B313" s="5" t="s">
        <v>509</v>
      </c>
      <c r="C313" s="5">
        <v>62</v>
      </c>
      <c r="D313" s="5" t="str">
        <f>VLOOKUP(C313,'03_티어곡선'!$A$5:$F$104,6,FALSE)</f>
        <v>Military</v>
      </c>
      <c r="E313" s="5">
        <v>4</v>
      </c>
      <c r="F313" s="7">
        <f>VLOOKUP(C313,'03_티어곡선'!$A$5:$F$104,3,FALSE)</f>
        <v>11690959.794396251</v>
      </c>
      <c r="G313" s="7">
        <f>F313*'01_기준값'!$B$11*CHOOSE(E313,'01_기준값'!$B$12,'01_기준값'!$B$13,'01_기준값'!$B$14,'01_기준값'!$B$15,'01_기준값'!$B$16)</f>
        <v>187055356.71034002</v>
      </c>
      <c r="H313" s="7">
        <f>VLOOKUP(C313,'03_티어곡선'!$A$5:$F$104,5,FALSE)*IF(E313=5,'01_기준값'!$B$27,'01_기준값'!$B$26)</f>
        <v>2364162.0658935034</v>
      </c>
      <c r="I313" s="11">
        <f>'01_기준값'!$B$25*(C313-1+E313/5)</f>
        <v>0.309</v>
      </c>
    </row>
    <row r="314" spans="1:9">
      <c r="A314" s="6">
        <v>7310</v>
      </c>
      <c r="B314" s="6" t="s">
        <v>509</v>
      </c>
      <c r="C314" s="6">
        <v>62</v>
      </c>
      <c r="D314" s="6" t="str">
        <f>VLOOKUP(C314,'03_티어곡선'!$A$5:$F$104,6,FALSE)</f>
        <v>Military</v>
      </c>
      <c r="E314" s="6">
        <v>5</v>
      </c>
      <c r="F314" s="8">
        <f>VLOOKUP(C314,'03_티어곡선'!$A$5:$F$104,3,FALSE)</f>
        <v>11690959.794396251</v>
      </c>
      <c r="G314" s="8">
        <f>F314*'01_기준값'!$B$11*CHOOSE(E314,'01_기준값'!$B$12,'01_기준값'!$B$13,'01_기준값'!$B$14,'01_기준값'!$B$15,'01_기준값'!$B$16)</f>
        <v>233819195.88792503</v>
      </c>
      <c r="H314" s="8">
        <f>VLOOKUP(C314,'03_티어곡선'!$A$5:$F$104,5,FALSE)*IF(E314=5,'01_기준값'!$B$27,'01_기준값'!$B$26)</f>
        <v>14184972.395361019</v>
      </c>
      <c r="I314" s="12">
        <f>'01_기준값'!$B$25*(C314-1+E314/5)</f>
        <v>0.31</v>
      </c>
    </row>
    <row r="315" spans="1:9">
      <c r="A315" s="5">
        <v>7311</v>
      </c>
      <c r="B315" s="5" t="s">
        <v>510</v>
      </c>
      <c r="C315" s="5">
        <v>63</v>
      </c>
      <c r="D315" s="5" t="str">
        <f>VLOOKUP(C315,'03_티어곡선'!$A$5:$F$104,6,FALSE)</f>
        <v>Military</v>
      </c>
      <c r="E315" s="5">
        <v>1</v>
      </c>
      <c r="F315" s="7">
        <f>VLOOKUP(C315,'03_티어곡선'!$A$5:$F$104,3,FALSE)</f>
        <v>13211947.445354622</v>
      </c>
      <c r="G315" s="7">
        <f>F315*'01_기준값'!$B$11*CHOOSE(E315,'01_기준값'!$B$12,'01_기준값'!$B$13,'01_기준값'!$B$14,'01_기준값'!$B$15,'01_기준값'!$B$16)</f>
        <v>79271684.672127739</v>
      </c>
      <c r="H315" s="7">
        <f>VLOOKUP(C315,'03_티어곡선'!$A$5:$F$104,5,FALSE)*IF(E315=5,'01_기준값'!$B$27,'01_기준값'!$B$26)</f>
        <v>2393302.7572093406</v>
      </c>
      <c r="I315" s="11">
        <f>'01_기준값'!$B$25*(C315-1+E315/5)</f>
        <v>0.311</v>
      </c>
    </row>
    <row r="316" spans="1:9">
      <c r="A316" s="6">
        <v>7312</v>
      </c>
      <c r="B316" s="6" t="s">
        <v>510</v>
      </c>
      <c r="C316" s="6">
        <v>63</v>
      </c>
      <c r="D316" s="6" t="str">
        <f>VLOOKUP(C316,'03_티어곡선'!$A$5:$F$104,6,FALSE)</f>
        <v>Military</v>
      </c>
      <c r="E316" s="6">
        <v>2</v>
      </c>
      <c r="F316" s="8">
        <f>VLOOKUP(C316,'03_티어곡선'!$A$5:$F$104,3,FALSE)</f>
        <v>13211947.445354622</v>
      </c>
      <c r="G316" s="8">
        <f>F316*'01_기준값'!$B$11*CHOOSE(E316,'01_기준값'!$B$12,'01_기준값'!$B$13,'01_기준값'!$B$14,'01_기준값'!$B$15,'01_기준값'!$B$16)</f>
        <v>118907527.0081916</v>
      </c>
      <c r="H316" s="8">
        <f>VLOOKUP(C316,'03_티어곡선'!$A$5:$F$104,5,FALSE)*IF(E316=5,'01_기준값'!$B$27,'01_기준값'!$B$26)</f>
        <v>2393302.7572093406</v>
      </c>
      <c r="I316" s="12">
        <f>'01_기준값'!$B$25*(C316-1+E316/5)</f>
        <v>0.312</v>
      </c>
    </row>
    <row r="317" spans="1:9">
      <c r="A317" s="5">
        <v>7313</v>
      </c>
      <c r="B317" s="5" t="s">
        <v>510</v>
      </c>
      <c r="C317" s="5">
        <v>63</v>
      </c>
      <c r="D317" s="5" t="str">
        <f>VLOOKUP(C317,'03_티어곡선'!$A$5:$F$104,6,FALSE)</f>
        <v>Military</v>
      </c>
      <c r="E317" s="5">
        <v>3</v>
      </c>
      <c r="F317" s="7">
        <f>VLOOKUP(C317,'03_티어곡선'!$A$5:$F$104,3,FALSE)</f>
        <v>13211947.445354622</v>
      </c>
      <c r="G317" s="7">
        <f>F317*'01_기준값'!$B$11*CHOOSE(E317,'01_기준값'!$B$12,'01_기준값'!$B$13,'01_기준값'!$B$14,'01_기준값'!$B$15,'01_기준값'!$B$16)</f>
        <v>158543369.34425548</v>
      </c>
      <c r="H317" s="7">
        <f>VLOOKUP(C317,'03_티어곡선'!$A$5:$F$104,5,FALSE)*IF(E317=5,'01_기준값'!$B$27,'01_기준값'!$B$26)</f>
        <v>2393302.7572093406</v>
      </c>
      <c r="I317" s="11">
        <f>'01_기준값'!$B$25*(C317-1+E317/5)</f>
        <v>0.313</v>
      </c>
    </row>
    <row r="318" spans="1:9">
      <c r="A318" s="6">
        <v>7314</v>
      </c>
      <c r="B318" s="6" t="s">
        <v>510</v>
      </c>
      <c r="C318" s="6">
        <v>63</v>
      </c>
      <c r="D318" s="6" t="str">
        <f>VLOOKUP(C318,'03_티어곡선'!$A$5:$F$104,6,FALSE)</f>
        <v>Military</v>
      </c>
      <c r="E318" s="6">
        <v>4</v>
      </c>
      <c r="F318" s="8">
        <f>VLOOKUP(C318,'03_티어곡선'!$A$5:$F$104,3,FALSE)</f>
        <v>13211947.445354622</v>
      </c>
      <c r="G318" s="8">
        <f>F318*'01_기준값'!$B$11*CHOOSE(E318,'01_기준값'!$B$12,'01_기준값'!$B$13,'01_기준값'!$B$14,'01_기준값'!$B$15,'01_기준값'!$B$16)</f>
        <v>211391159.12567398</v>
      </c>
      <c r="H318" s="8">
        <f>VLOOKUP(C318,'03_티어곡선'!$A$5:$F$104,5,FALSE)*IF(E318=5,'01_기준값'!$B$27,'01_기준값'!$B$26)</f>
        <v>2393302.7572093406</v>
      </c>
      <c r="I318" s="12">
        <f>'01_기준값'!$B$25*(C318-1+E318/5)</f>
        <v>0.314</v>
      </c>
    </row>
    <row r="319" spans="1:9">
      <c r="A319" s="5">
        <v>7315</v>
      </c>
      <c r="B319" s="5" t="s">
        <v>510</v>
      </c>
      <c r="C319" s="5">
        <v>63</v>
      </c>
      <c r="D319" s="5" t="str">
        <f>VLOOKUP(C319,'03_티어곡선'!$A$5:$F$104,6,FALSE)</f>
        <v>Military</v>
      </c>
      <c r="E319" s="5">
        <v>5</v>
      </c>
      <c r="F319" s="7">
        <f>VLOOKUP(C319,'03_티어곡선'!$A$5:$F$104,3,FALSE)</f>
        <v>13211947.445354622</v>
      </c>
      <c r="G319" s="7">
        <f>F319*'01_기준값'!$B$11*CHOOSE(E319,'01_기준값'!$B$12,'01_기준값'!$B$13,'01_기준값'!$B$14,'01_기준값'!$B$15,'01_기준값'!$B$16)</f>
        <v>264238948.90709245</v>
      </c>
      <c r="H319" s="7">
        <f>VLOOKUP(C319,'03_티어곡선'!$A$5:$F$104,5,FALSE)*IF(E319=5,'01_기준값'!$B$27,'01_기준값'!$B$26)</f>
        <v>14359816.543256044</v>
      </c>
      <c r="I319" s="11">
        <f>'01_기준값'!$B$25*(C319-1+E319/5)</f>
        <v>0.315</v>
      </c>
    </row>
    <row r="320" spans="1:9">
      <c r="A320" s="6">
        <v>7316</v>
      </c>
      <c r="B320" s="6" t="s">
        <v>511</v>
      </c>
      <c r="C320" s="6">
        <v>64</v>
      </c>
      <c r="D320" s="6" t="str">
        <f>VLOOKUP(C320,'03_티어곡선'!$A$5:$F$104,6,FALSE)</f>
        <v>Military</v>
      </c>
      <c r="E320" s="6">
        <v>1</v>
      </c>
      <c r="F320" s="8">
        <f>VLOOKUP(C320,'03_티어곡선'!$A$5:$F$104,3,FALSE)</f>
        <v>14965155.654701741</v>
      </c>
      <c r="G320" s="8">
        <f>F320*'01_기준값'!$B$11*CHOOSE(E320,'01_기준값'!$B$12,'01_기준값'!$B$13,'01_기준값'!$B$14,'01_기준값'!$B$15,'01_기준값'!$B$16)</f>
        <v>89790933.928210452</v>
      </c>
      <c r="H320" s="8">
        <f>VLOOKUP(C320,'03_티어곡선'!$A$5:$F$104,5,FALSE)*IF(E320=5,'01_기준값'!$B$27,'01_기준값'!$B$26)</f>
        <v>2422802.6370523167</v>
      </c>
      <c r="I320" s="12">
        <f>'01_기준값'!$B$25*(C320-1+E320/5)</f>
        <v>0.316</v>
      </c>
    </row>
    <row r="321" spans="1:9">
      <c r="A321" s="5">
        <v>7317</v>
      </c>
      <c r="B321" s="5" t="s">
        <v>511</v>
      </c>
      <c r="C321" s="5">
        <v>64</v>
      </c>
      <c r="D321" s="5" t="str">
        <f>VLOOKUP(C321,'03_티어곡선'!$A$5:$F$104,6,FALSE)</f>
        <v>Military</v>
      </c>
      <c r="E321" s="5">
        <v>2</v>
      </c>
      <c r="F321" s="7">
        <f>VLOOKUP(C321,'03_티어곡선'!$A$5:$F$104,3,FALSE)</f>
        <v>14965155.654701741</v>
      </c>
      <c r="G321" s="7">
        <f>F321*'01_기준값'!$B$11*CHOOSE(E321,'01_기준값'!$B$12,'01_기준값'!$B$13,'01_기준값'!$B$14,'01_기준값'!$B$15,'01_기준값'!$B$16)</f>
        <v>134686400.89231569</v>
      </c>
      <c r="H321" s="7">
        <f>VLOOKUP(C321,'03_티어곡선'!$A$5:$F$104,5,FALSE)*IF(E321=5,'01_기준값'!$B$27,'01_기준값'!$B$26)</f>
        <v>2422802.6370523167</v>
      </c>
      <c r="I321" s="11">
        <f>'01_기준값'!$B$25*(C321-1+E321/5)</f>
        <v>0.317</v>
      </c>
    </row>
    <row r="322" spans="1:9">
      <c r="A322" s="6">
        <v>7318</v>
      </c>
      <c r="B322" s="6" t="s">
        <v>511</v>
      </c>
      <c r="C322" s="6">
        <v>64</v>
      </c>
      <c r="D322" s="6" t="str">
        <f>VLOOKUP(C322,'03_티어곡선'!$A$5:$F$104,6,FALSE)</f>
        <v>Military</v>
      </c>
      <c r="E322" s="6">
        <v>3</v>
      </c>
      <c r="F322" s="8">
        <f>VLOOKUP(C322,'03_티어곡선'!$A$5:$F$104,3,FALSE)</f>
        <v>14965155.654701741</v>
      </c>
      <c r="G322" s="8">
        <f>F322*'01_기준값'!$B$11*CHOOSE(E322,'01_기준값'!$B$12,'01_기준값'!$B$13,'01_기준값'!$B$14,'01_기준값'!$B$15,'01_기준값'!$B$16)</f>
        <v>179581867.8564209</v>
      </c>
      <c r="H322" s="8">
        <f>VLOOKUP(C322,'03_티어곡선'!$A$5:$F$104,5,FALSE)*IF(E322=5,'01_기준값'!$B$27,'01_기준값'!$B$26)</f>
        <v>2422802.6370523167</v>
      </c>
      <c r="I322" s="12">
        <f>'01_기준값'!$B$25*(C322-1+E322/5)</f>
        <v>0.318</v>
      </c>
    </row>
    <row r="323" spans="1:9">
      <c r="A323" s="5">
        <v>7319</v>
      </c>
      <c r="B323" s="5" t="s">
        <v>511</v>
      </c>
      <c r="C323" s="5">
        <v>64</v>
      </c>
      <c r="D323" s="5" t="str">
        <f>VLOOKUP(C323,'03_티어곡선'!$A$5:$F$104,6,FALSE)</f>
        <v>Military</v>
      </c>
      <c r="E323" s="5">
        <v>4</v>
      </c>
      <c r="F323" s="7">
        <f>VLOOKUP(C323,'03_티어곡선'!$A$5:$F$104,3,FALSE)</f>
        <v>14965155.654701741</v>
      </c>
      <c r="G323" s="7">
        <f>F323*'01_기준값'!$B$11*CHOOSE(E323,'01_기준값'!$B$12,'01_기준값'!$B$13,'01_기준값'!$B$14,'01_기준값'!$B$15,'01_기준값'!$B$16)</f>
        <v>239442490.47522789</v>
      </c>
      <c r="H323" s="7">
        <f>VLOOKUP(C323,'03_티어곡선'!$A$5:$F$104,5,FALSE)*IF(E323=5,'01_기준값'!$B$27,'01_기준값'!$B$26)</f>
        <v>2422802.6370523167</v>
      </c>
      <c r="I323" s="11">
        <f>'01_기준값'!$B$25*(C323-1+E323/5)</f>
        <v>0.31900000000000001</v>
      </c>
    </row>
    <row r="324" spans="1:9">
      <c r="A324" s="6">
        <v>7320</v>
      </c>
      <c r="B324" s="6" t="s">
        <v>511</v>
      </c>
      <c r="C324" s="6">
        <v>64</v>
      </c>
      <c r="D324" s="6" t="str">
        <f>VLOOKUP(C324,'03_티어곡선'!$A$5:$F$104,6,FALSE)</f>
        <v>Military</v>
      </c>
      <c r="E324" s="6">
        <v>5</v>
      </c>
      <c r="F324" s="8">
        <f>VLOOKUP(C324,'03_티어곡선'!$A$5:$F$104,3,FALSE)</f>
        <v>14965155.654701741</v>
      </c>
      <c r="G324" s="8">
        <f>F324*'01_기준값'!$B$11*CHOOSE(E324,'01_기준값'!$B$12,'01_기준값'!$B$13,'01_기준값'!$B$14,'01_기준값'!$B$15,'01_기준값'!$B$16)</f>
        <v>299303113.09403485</v>
      </c>
      <c r="H324" s="8">
        <f>VLOOKUP(C324,'03_티어곡선'!$A$5:$F$104,5,FALSE)*IF(E324=5,'01_기준값'!$B$27,'01_기준값'!$B$26)</f>
        <v>14536815.822313899</v>
      </c>
      <c r="I324" s="12">
        <f>'01_기준값'!$B$25*(C324-1+E324/5)</f>
        <v>0.32</v>
      </c>
    </row>
    <row r="325" spans="1:9">
      <c r="A325" s="5">
        <v>7321</v>
      </c>
      <c r="B325" s="5" t="s">
        <v>512</v>
      </c>
      <c r="C325" s="5">
        <v>65</v>
      </c>
      <c r="D325" s="5" t="str">
        <f>VLOOKUP(C325,'03_티어곡선'!$A$5:$F$104,6,FALSE)</f>
        <v>Military</v>
      </c>
      <c r="E325" s="5">
        <v>1</v>
      </c>
      <c r="F325" s="7">
        <f>VLOOKUP(C325,'03_티어곡선'!$A$5:$F$104,3,FALSE)</f>
        <v>16989999.637112256</v>
      </c>
      <c r="G325" s="7">
        <f>F325*'01_기준값'!$B$11*CHOOSE(E325,'01_기준값'!$B$12,'01_기준값'!$B$13,'01_기준값'!$B$14,'01_기준값'!$B$15,'01_기준값'!$B$16)</f>
        <v>101939997.82267354</v>
      </c>
      <c r="H325" s="7">
        <f>VLOOKUP(C325,'03_티어곡선'!$A$5:$F$104,5,FALSE)*IF(E325=5,'01_기준값'!$B$27,'01_기준값'!$B$26)</f>
        <v>2452666.1327847275</v>
      </c>
      <c r="I325" s="11">
        <f>'01_기준값'!$B$25*(C325-1+E325/5)</f>
        <v>0.32100000000000001</v>
      </c>
    </row>
    <row r="326" spans="1:9">
      <c r="A326" s="6">
        <v>7322</v>
      </c>
      <c r="B326" s="6" t="s">
        <v>512</v>
      </c>
      <c r="C326" s="6">
        <v>65</v>
      </c>
      <c r="D326" s="6" t="str">
        <f>VLOOKUP(C326,'03_티어곡선'!$A$5:$F$104,6,FALSE)</f>
        <v>Military</v>
      </c>
      <c r="E326" s="6">
        <v>2</v>
      </c>
      <c r="F326" s="8">
        <f>VLOOKUP(C326,'03_티어곡선'!$A$5:$F$104,3,FALSE)</f>
        <v>16989999.637112256</v>
      </c>
      <c r="G326" s="8">
        <f>F326*'01_기준값'!$B$11*CHOOSE(E326,'01_기준값'!$B$12,'01_기준값'!$B$13,'01_기준값'!$B$14,'01_기준값'!$B$15,'01_기준값'!$B$16)</f>
        <v>152909996.73401031</v>
      </c>
      <c r="H326" s="8">
        <f>VLOOKUP(C326,'03_티어곡선'!$A$5:$F$104,5,FALSE)*IF(E326=5,'01_기준값'!$B$27,'01_기준값'!$B$26)</f>
        <v>2452666.1327847275</v>
      </c>
      <c r="I326" s="12">
        <f>'01_기준값'!$B$25*(C326-1+E326/5)</f>
        <v>0.32200000000000001</v>
      </c>
    </row>
    <row r="327" spans="1:9">
      <c r="A327" s="5">
        <v>7323</v>
      </c>
      <c r="B327" s="5" t="s">
        <v>512</v>
      </c>
      <c r="C327" s="5">
        <v>65</v>
      </c>
      <c r="D327" s="5" t="str">
        <f>VLOOKUP(C327,'03_티어곡선'!$A$5:$F$104,6,FALSE)</f>
        <v>Military</v>
      </c>
      <c r="E327" s="5">
        <v>3</v>
      </c>
      <c r="F327" s="7">
        <f>VLOOKUP(C327,'03_티어곡선'!$A$5:$F$104,3,FALSE)</f>
        <v>16989999.637112256</v>
      </c>
      <c r="G327" s="7">
        <f>F327*'01_기준값'!$B$11*CHOOSE(E327,'01_기준값'!$B$12,'01_기준값'!$B$13,'01_기준값'!$B$14,'01_기준값'!$B$15,'01_기준값'!$B$16)</f>
        <v>203879995.64534709</v>
      </c>
      <c r="H327" s="7">
        <f>VLOOKUP(C327,'03_티어곡선'!$A$5:$F$104,5,FALSE)*IF(E327=5,'01_기준값'!$B$27,'01_기준값'!$B$26)</f>
        <v>2452666.1327847275</v>
      </c>
      <c r="I327" s="11">
        <f>'01_기준값'!$B$25*(C327-1+E327/5)</f>
        <v>0.32299999999999995</v>
      </c>
    </row>
    <row r="328" spans="1:9">
      <c r="A328" s="6">
        <v>7324</v>
      </c>
      <c r="B328" s="6" t="s">
        <v>512</v>
      </c>
      <c r="C328" s="6">
        <v>65</v>
      </c>
      <c r="D328" s="6" t="str">
        <f>VLOOKUP(C328,'03_티어곡선'!$A$5:$F$104,6,FALSE)</f>
        <v>Military</v>
      </c>
      <c r="E328" s="6">
        <v>4</v>
      </c>
      <c r="F328" s="8">
        <f>VLOOKUP(C328,'03_티어곡선'!$A$5:$F$104,3,FALSE)</f>
        <v>16989999.637112256</v>
      </c>
      <c r="G328" s="8">
        <f>F328*'01_기준값'!$B$11*CHOOSE(E328,'01_기준값'!$B$12,'01_기준값'!$B$13,'01_기준값'!$B$14,'01_기준값'!$B$15,'01_기준값'!$B$16)</f>
        <v>271839994.1937961</v>
      </c>
      <c r="H328" s="8">
        <f>VLOOKUP(C328,'03_티어곡선'!$A$5:$F$104,5,FALSE)*IF(E328=5,'01_기준값'!$B$27,'01_기준값'!$B$26)</f>
        <v>2452666.1327847275</v>
      </c>
      <c r="I328" s="12">
        <f>'01_기준값'!$B$25*(C328-1+E328/5)</f>
        <v>0.32400000000000001</v>
      </c>
    </row>
    <row r="329" spans="1:9">
      <c r="A329" s="5">
        <v>7325</v>
      </c>
      <c r="B329" s="5" t="s">
        <v>512</v>
      </c>
      <c r="C329" s="5">
        <v>65</v>
      </c>
      <c r="D329" s="5" t="str">
        <f>VLOOKUP(C329,'03_티어곡선'!$A$5:$F$104,6,FALSE)</f>
        <v>Military</v>
      </c>
      <c r="E329" s="5">
        <v>5</v>
      </c>
      <c r="F329" s="7">
        <f>VLOOKUP(C329,'03_티어곡선'!$A$5:$F$104,3,FALSE)</f>
        <v>16989999.637112256</v>
      </c>
      <c r="G329" s="7">
        <f>F329*'01_기준값'!$B$11*CHOOSE(E329,'01_기준값'!$B$12,'01_기준값'!$B$13,'01_기준값'!$B$14,'01_기준값'!$B$15,'01_기준값'!$B$16)</f>
        <v>339799992.74224514</v>
      </c>
      <c r="H329" s="7">
        <f>VLOOKUP(C329,'03_티어곡선'!$A$5:$F$104,5,FALSE)*IF(E329=5,'01_기준값'!$B$27,'01_기준값'!$B$26)</f>
        <v>14715996.796708364</v>
      </c>
      <c r="I329" s="11">
        <f>'01_기준값'!$B$25*(C329-1+E329/5)</f>
        <v>0.32500000000000001</v>
      </c>
    </row>
    <row r="330" spans="1:9">
      <c r="A330" s="6">
        <v>7326</v>
      </c>
      <c r="B330" s="6" t="s">
        <v>513</v>
      </c>
      <c r="C330" s="6">
        <v>66</v>
      </c>
      <c r="D330" s="6" t="str">
        <f>VLOOKUP(C330,'03_티어곡선'!$A$5:$F$104,6,FALSE)</f>
        <v>Military</v>
      </c>
      <c r="E330" s="6">
        <v>1</v>
      </c>
      <c r="F330" s="8">
        <f>VLOOKUP(C330,'03_티어곡선'!$A$5:$F$104,3,FALSE)</f>
        <v>19333177.184816908</v>
      </c>
      <c r="G330" s="8">
        <f>F330*'01_기준값'!$B$11*CHOOSE(E330,'01_기준값'!$B$12,'01_기준값'!$B$13,'01_기준값'!$B$14,'01_기준값'!$B$15,'01_기준값'!$B$16)</f>
        <v>115999063.10890146</v>
      </c>
      <c r="H330" s="8">
        <f>VLOOKUP(C330,'03_티어곡선'!$A$5:$F$104,5,FALSE)*IF(E330=5,'01_기준값'!$B$27,'01_기준값'!$B$26)</f>
        <v>2482897.7263405928</v>
      </c>
      <c r="I330" s="12">
        <f>'01_기준값'!$B$25*(C330-1+E330/5)</f>
        <v>0.32600000000000001</v>
      </c>
    </row>
    <row r="331" spans="1:9">
      <c r="A331" s="5">
        <v>7327</v>
      </c>
      <c r="B331" s="5" t="s">
        <v>513</v>
      </c>
      <c r="C331" s="5">
        <v>66</v>
      </c>
      <c r="D331" s="5" t="str">
        <f>VLOOKUP(C331,'03_티어곡선'!$A$5:$F$104,6,FALSE)</f>
        <v>Military</v>
      </c>
      <c r="E331" s="5">
        <v>2</v>
      </c>
      <c r="F331" s="7">
        <f>VLOOKUP(C331,'03_티어곡선'!$A$5:$F$104,3,FALSE)</f>
        <v>19333177.184816908</v>
      </c>
      <c r="G331" s="7">
        <f>F331*'01_기준값'!$B$11*CHOOSE(E331,'01_기준값'!$B$12,'01_기준값'!$B$13,'01_기준값'!$B$14,'01_기준값'!$B$15,'01_기준값'!$B$16)</f>
        <v>173998594.66335219</v>
      </c>
      <c r="H331" s="7">
        <f>VLOOKUP(C331,'03_티어곡선'!$A$5:$F$104,5,FALSE)*IF(E331=5,'01_기준값'!$B$27,'01_기준값'!$B$26)</f>
        <v>2482897.7263405928</v>
      </c>
      <c r="I331" s="11">
        <f>'01_기준값'!$B$25*(C331-1+E331/5)</f>
        <v>0.32700000000000001</v>
      </c>
    </row>
    <row r="332" spans="1:9">
      <c r="A332" s="6">
        <v>7328</v>
      </c>
      <c r="B332" s="6" t="s">
        <v>513</v>
      </c>
      <c r="C332" s="6">
        <v>66</v>
      </c>
      <c r="D332" s="6" t="str">
        <f>VLOOKUP(C332,'03_티어곡선'!$A$5:$F$104,6,FALSE)</f>
        <v>Military</v>
      </c>
      <c r="E332" s="6">
        <v>3</v>
      </c>
      <c r="F332" s="8">
        <f>VLOOKUP(C332,'03_티어곡선'!$A$5:$F$104,3,FALSE)</f>
        <v>19333177.184816908</v>
      </c>
      <c r="G332" s="8">
        <f>F332*'01_기준값'!$B$11*CHOOSE(E332,'01_기준값'!$B$12,'01_기준값'!$B$13,'01_기준값'!$B$14,'01_기준값'!$B$15,'01_기준값'!$B$16)</f>
        <v>231998126.21780291</v>
      </c>
      <c r="H332" s="8">
        <f>VLOOKUP(C332,'03_티어곡선'!$A$5:$F$104,5,FALSE)*IF(E332=5,'01_기준값'!$B$27,'01_기준값'!$B$26)</f>
        <v>2482897.7263405928</v>
      </c>
      <c r="I332" s="12">
        <f>'01_기준값'!$B$25*(C332-1+E332/5)</f>
        <v>0.32799999999999996</v>
      </c>
    </row>
    <row r="333" spans="1:9">
      <c r="A333" s="5">
        <v>7329</v>
      </c>
      <c r="B333" s="5" t="s">
        <v>513</v>
      </c>
      <c r="C333" s="5">
        <v>66</v>
      </c>
      <c r="D333" s="5" t="str">
        <f>VLOOKUP(C333,'03_티어곡선'!$A$5:$F$104,6,FALSE)</f>
        <v>Military</v>
      </c>
      <c r="E333" s="5">
        <v>4</v>
      </c>
      <c r="F333" s="7">
        <f>VLOOKUP(C333,'03_티어곡선'!$A$5:$F$104,3,FALSE)</f>
        <v>19333177.184816908</v>
      </c>
      <c r="G333" s="7">
        <f>F333*'01_기준값'!$B$11*CHOOSE(E333,'01_기준값'!$B$12,'01_기준값'!$B$13,'01_기준값'!$B$14,'01_기준값'!$B$15,'01_기준값'!$B$16)</f>
        <v>309330834.95707053</v>
      </c>
      <c r="H333" s="7">
        <f>VLOOKUP(C333,'03_티어곡선'!$A$5:$F$104,5,FALSE)*IF(E333=5,'01_기준값'!$B$27,'01_기준값'!$B$26)</f>
        <v>2482897.7263405928</v>
      </c>
      <c r="I333" s="11">
        <f>'01_기준값'!$B$25*(C333-1+E333/5)</f>
        <v>0.32900000000000001</v>
      </c>
    </row>
    <row r="334" spans="1:9">
      <c r="A334" s="6">
        <v>7330</v>
      </c>
      <c r="B334" s="6" t="s">
        <v>513</v>
      </c>
      <c r="C334" s="6">
        <v>66</v>
      </c>
      <c r="D334" s="6" t="str">
        <f>VLOOKUP(C334,'03_티어곡선'!$A$5:$F$104,6,FALSE)</f>
        <v>Military</v>
      </c>
      <c r="E334" s="6">
        <v>5</v>
      </c>
      <c r="F334" s="8">
        <f>VLOOKUP(C334,'03_티어곡선'!$A$5:$F$104,3,FALSE)</f>
        <v>19333177.184816908</v>
      </c>
      <c r="G334" s="8">
        <f>F334*'01_기준값'!$B$11*CHOOSE(E334,'01_기준값'!$B$12,'01_기준값'!$B$13,'01_기준값'!$B$14,'01_기준값'!$B$15,'01_기준값'!$B$16)</f>
        <v>386663543.69633818</v>
      </c>
      <c r="H334" s="8">
        <f>VLOOKUP(C334,'03_티어곡선'!$A$5:$F$104,5,FALSE)*IF(E334=5,'01_기준값'!$B$27,'01_기준값'!$B$26)</f>
        <v>14897386.358043559</v>
      </c>
      <c r="I334" s="12">
        <f>'01_기준값'!$B$25*(C334-1+E334/5)</f>
        <v>0.33</v>
      </c>
    </row>
    <row r="335" spans="1:9">
      <c r="A335" s="5">
        <v>7331</v>
      </c>
      <c r="B335" s="5" t="s">
        <v>514</v>
      </c>
      <c r="C335" s="5">
        <v>67</v>
      </c>
      <c r="D335" s="5" t="str">
        <f>VLOOKUP(C335,'03_티어곡선'!$A$5:$F$104,6,FALSE)</f>
        <v>Military</v>
      </c>
      <c r="E335" s="5">
        <v>1</v>
      </c>
      <c r="F335" s="7">
        <f>VLOOKUP(C335,'03_티어곡선'!$A$5:$F$104,3,FALSE)</f>
        <v>22050113.187956315</v>
      </c>
      <c r="G335" s="7">
        <f>F335*'01_기준값'!$B$11*CHOOSE(E335,'01_기준값'!$B$12,'01_기준값'!$B$13,'01_기준값'!$B$14,'01_기준값'!$B$15,'01_기준값'!$B$16)</f>
        <v>132300679.12773788</v>
      </c>
      <c r="H335" s="7">
        <f>VLOOKUP(C335,'03_티어곡선'!$A$5:$F$104,5,FALSE)*IF(E335=5,'01_기준값'!$B$27,'01_기준값'!$B$26)</f>
        <v>2513501.9548983085</v>
      </c>
      <c r="I335" s="11">
        <f>'01_기준값'!$B$25*(C335-1+E335/5)</f>
        <v>0.33100000000000002</v>
      </c>
    </row>
    <row r="336" spans="1:9">
      <c r="A336" s="6">
        <v>7332</v>
      </c>
      <c r="B336" s="6" t="s">
        <v>514</v>
      </c>
      <c r="C336" s="6">
        <v>67</v>
      </c>
      <c r="D336" s="6" t="str">
        <f>VLOOKUP(C336,'03_티어곡선'!$A$5:$F$104,6,FALSE)</f>
        <v>Military</v>
      </c>
      <c r="E336" s="6">
        <v>2</v>
      </c>
      <c r="F336" s="8">
        <f>VLOOKUP(C336,'03_티어곡선'!$A$5:$F$104,3,FALSE)</f>
        <v>22050113.187956315</v>
      </c>
      <c r="G336" s="8">
        <f>F336*'01_기준값'!$B$11*CHOOSE(E336,'01_기준값'!$B$12,'01_기준값'!$B$13,'01_기준값'!$B$14,'01_기준값'!$B$15,'01_기준값'!$B$16)</f>
        <v>198451018.69160685</v>
      </c>
      <c r="H336" s="8">
        <f>VLOOKUP(C336,'03_티어곡선'!$A$5:$F$104,5,FALSE)*IF(E336=5,'01_기준값'!$B$27,'01_기준값'!$B$26)</f>
        <v>2513501.9548983085</v>
      </c>
      <c r="I336" s="12">
        <f>'01_기준값'!$B$25*(C336-1+E336/5)</f>
        <v>0.33200000000000002</v>
      </c>
    </row>
    <row r="337" spans="1:9">
      <c r="A337" s="5">
        <v>7333</v>
      </c>
      <c r="B337" s="5" t="s">
        <v>514</v>
      </c>
      <c r="C337" s="5">
        <v>67</v>
      </c>
      <c r="D337" s="5" t="str">
        <f>VLOOKUP(C337,'03_티어곡선'!$A$5:$F$104,6,FALSE)</f>
        <v>Military</v>
      </c>
      <c r="E337" s="5">
        <v>3</v>
      </c>
      <c r="F337" s="7">
        <f>VLOOKUP(C337,'03_티어곡선'!$A$5:$F$104,3,FALSE)</f>
        <v>22050113.187956315</v>
      </c>
      <c r="G337" s="7">
        <f>F337*'01_기준값'!$B$11*CHOOSE(E337,'01_기준값'!$B$12,'01_기준값'!$B$13,'01_기준값'!$B$14,'01_기준값'!$B$15,'01_기준값'!$B$16)</f>
        <v>264601358.25547576</v>
      </c>
      <c r="H337" s="7">
        <f>VLOOKUP(C337,'03_티어곡선'!$A$5:$F$104,5,FALSE)*IF(E337=5,'01_기준값'!$B$27,'01_기준값'!$B$26)</f>
        <v>2513501.9548983085</v>
      </c>
      <c r="I337" s="11">
        <f>'01_기준값'!$B$25*(C337-1+E337/5)</f>
        <v>0.33299999999999996</v>
      </c>
    </row>
    <row r="338" spans="1:9">
      <c r="A338" s="6">
        <v>7334</v>
      </c>
      <c r="B338" s="6" t="s">
        <v>514</v>
      </c>
      <c r="C338" s="6">
        <v>67</v>
      </c>
      <c r="D338" s="6" t="str">
        <f>VLOOKUP(C338,'03_티어곡선'!$A$5:$F$104,6,FALSE)</f>
        <v>Military</v>
      </c>
      <c r="E338" s="6">
        <v>4</v>
      </c>
      <c r="F338" s="8">
        <f>VLOOKUP(C338,'03_티어곡선'!$A$5:$F$104,3,FALSE)</f>
        <v>22050113.187956315</v>
      </c>
      <c r="G338" s="8">
        <f>F338*'01_기준값'!$B$11*CHOOSE(E338,'01_기준값'!$B$12,'01_기준값'!$B$13,'01_기준값'!$B$14,'01_기준값'!$B$15,'01_기준값'!$B$16)</f>
        <v>352801811.00730109</v>
      </c>
      <c r="H338" s="8">
        <f>VLOOKUP(C338,'03_티어곡선'!$A$5:$F$104,5,FALSE)*IF(E338=5,'01_기준값'!$B$27,'01_기준값'!$B$26)</f>
        <v>2513501.9548983085</v>
      </c>
      <c r="I338" s="12">
        <f>'01_기준값'!$B$25*(C338-1+E338/5)</f>
        <v>0.33400000000000002</v>
      </c>
    </row>
    <row r="339" spans="1:9">
      <c r="A339" s="5">
        <v>7335</v>
      </c>
      <c r="B339" s="5" t="s">
        <v>514</v>
      </c>
      <c r="C339" s="5">
        <v>67</v>
      </c>
      <c r="D339" s="5" t="str">
        <f>VLOOKUP(C339,'03_티어곡선'!$A$5:$F$104,6,FALSE)</f>
        <v>Military</v>
      </c>
      <c r="E339" s="5">
        <v>5</v>
      </c>
      <c r="F339" s="7">
        <f>VLOOKUP(C339,'03_티어곡선'!$A$5:$F$104,3,FALSE)</f>
        <v>22050113.187956315</v>
      </c>
      <c r="G339" s="7">
        <f>F339*'01_기준값'!$B$11*CHOOSE(E339,'01_기준값'!$B$12,'01_기준값'!$B$13,'01_기준값'!$B$14,'01_기준값'!$B$15,'01_기준값'!$B$16)</f>
        <v>441002263.75912631</v>
      </c>
      <c r="H339" s="7">
        <f>VLOOKUP(C339,'03_티어곡선'!$A$5:$F$104,5,FALSE)*IF(E339=5,'01_기준값'!$B$27,'01_기준값'!$B$26)</f>
        <v>15081011.729389852</v>
      </c>
      <c r="I339" s="11">
        <f>'01_기준값'!$B$25*(C339-1+E339/5)</f>
        <v>0.33500000000000002</v>
      </c>
    </row>
    <row r="340" spans="1:9">
      <c r="A340" s="6">
        <v>7336</v>
      </c>
      <c r="B340" s="6" t="s">
        <v>515</v>
      </c>
      <c r="C340" s="6">
        <v>68</v>
      </c>
      <c r="D340" s="6" t="str">
        <f>VLOOKUP(C340,'03_티어곡선'!$A$5:$F$104,6,FALSE)</f>
        <v>Military</v>
      </c>
      <c r="E340" s="6">
        <v>1</v>
      </c>
      <c r="F340" s="8">
        <f>VLOOKUP(C340,'03_티어곡선'!$A$5:$F$104,3,FALSE)</f>
        <v>25206708.870132569</v>
      </c>
      <c r="G340" s="8">
        <f>F340*'01_기준값'!$B$11*CHOOSE(E340,'01_기준값'!$B$12,'01_기준값'!$B$13,'01_기준값'!$B$14,'01_기준값'!$B$15,'01_기준값'!$B$16)</f>
        <v>151240253.22079539</v>
      </c>
      <c r="H340" s="8">
        <f>VLOOKUP(C340,'03_티어곡선'!$A$5:$F$104,5,FALSE)*IF(E340=5,'01_기준값'!$B$27,'01_기준값'!$B$26)</f>
        <v>2544483.4115615864</v>
      </c>
      <c r="I340" s="12">
        <f>'01_기준값'!$B$25*(C340-1+E340/5)</f>
        <v>0.33600000000000002</v>
      </c>
    </row>
    <row r="341" spans="1:9">
      <c r="A341" s="5">
        <v>7337</v>
      </c>
      <c r="B341" s="5" t="s">
        <v>515</v>
      </c>
      <c r="C341" s="5">
        <v>68</v>
      </c>
      <c r="D341" s="5" t="str">
        <f>VLOOKUP(C341,'03_티어곡선'!$A$5:$F$104,6,FALSE)</f>
        <v>Military</v>
      </c>
      <c r="E341" s="5">
        <v>2</v>
      </c>
      <c r="F341" s="7">
        <f>VLOOKUP(C341,'03_티어곡선'!$A$5:$F$104,3,FALSE)</f>
        <v>25206708.870132569</v>
      </c>
      <c r="G341" s="7">
        <f>F341*'01_기준값'!$B$11*CHOOSE(E341,'01_기준값'!$B$12,'01_기준값'!$B$13,'01_기준값'!$B$14,'01_기준값'!$B$15,'01_기준값'!$B$16)</f>
        <v>226860379.83119312</v>
      </c>
      <c r="H341" s="7">
        <f>VLOOKUP(C341,'03_티어곡선'!$A$5:$F$104,5,FALSE)*IF(E341=5,'01_기준값'!$B$27,'01_기준값'!$B$26)</f>
        <v>2544483.4115615864</v>
      </c>
      <c r="I341" s="11">
        <f>'01_기준값'!$B$25*(C341-1+E341/5)</f>
        <v>0.33700000000000002</v>
      </c>
    </row>
    <row r="342" spans="1:9">
      <c r="A342" s="6">
        <v>7338</v>
      </c>
      <c r="B342" s="6" t="s">
        <v>515</v>
      </c>
      <c r="C342" s="6">
        <v>68</v>
      </c>
      <c r="D342" s="6" t="str">
        <f>VLOOKUP(C342,'03_티어곡선'!$A$5:$F$104,6,FALSE)</f>
        <v>Military</v>
      </c>
      <c r="E342" s="6">
        <v>3</v>
      </c>
      <c r="F342" s="8">
        <f>VLOOKUP(C342,'03_티어곡선'!$A$5:$F$104,3,FALSE)</f>
        <v>25206708.870132569</v>
      </c>
      <c r="G342" s="8">
        <f>F342*'01_기준값'!$B$11*CHOOSE(E342,'01_기준값'!$B$12,'01_기준값'!$B$13,'01_기준값'!$B$14,'01_기준값'!$B$15,'01_기준값'!$B$16)</f>
        <v>302480506.44159079</v>
      </c>
      <c r="H342" s="8">
        <f>VLOOKUP(C342,'03_티어곡선'!$A$5:$F$104,5,FALSE)*IF(E342=5,'01_기준값'!$B$27,'01_기준값'!$B$26)</f>
        <v>2544483.4115615864</v>
      </c>
      <c r="I342" s="12">
        <f>'01_기준값'!$B$25*(C342-1+E342/5)</f>
        <v>0.33799999999999997</v>
      </c>
    </row>
    <row r="343" spans="1:9">
      <c r="A343" s="5">
        <v>7339</v>
      </c>
      <c r="B343" s="5" t="s">
        <v>515</v>
      </c>
      <c r="C343" s="5">
        <v>68</v>
      </c>
      <c r="D343" s="5" t="str">
        <f>VLOOKUP(C343,'03_티어곡선'!$A$5:$F$104,6,FALSE)</f>
        <v>Military</v>
      </c>
      <c r="E343" s="5">
        <v>4</v>
      </c>
      <c r="F343" s="7">
        <f>VLOOKUP(C343,'03_티어곡선'!$A$5:$F$104,3,FALSE)</f>
        <v>25206708.870132569</v>
      </c>
      <c r="G343" s="7">
        <f>F343*'01_기준값'!$B$11*CHOOSE(E343,'01_기준값'!$B$12,'01_기준값'!$B$13,'01_기준값'!$B$14,'01_기준값'!$B$15,'01_기준값'!$B$16)</f>
        <v>403307341.92212111</v>
      </c>
      <c r="H343" s="7">
        <f>VLOOKUP(C343,'03_티어곡선'!$A$5:$F$104,5,FALSE)*IF(E343=5,'01_기준값'!$B$27,'01_기준값'!$B$26)</f>
        <v>2544483.4115615864</v>
      </c>
      <c r="I343" s="11">
        <f>'01_기준값'!$B$25*(C343-1+E343/5)</f>
        <v>0.33899999999999997</v>
      </c>
    </row>
    <row r="344" spans="1:9">
      <c r="A344" s="6">
        <v>7340</v>
      </c>
      <c r="B344" s="6" t="s">
        <v>515</v>
      </c>
      <c r="C344" s="6">
        <v>68</v>
      </c>
      <c r="D344" s="6" t="str">
        <f>VLOOKUP(C344,'03_티어곡선'!$A$5:$F$104,6,FALSE)</f>
        <v>Military</v>
      </c>
      <c r="E344" s="6">
        <v>5</v>
      </c>
      <c r="F344" s="8">
        <f>VLOOKUP(C344,'03_티어곡선'!$A$5:$F$104,3,FALSE)</f>
        <v>25206708.870132569</v>
      </c>
      <c r="G344" s="8">
        <f>F344*'01_기준값'!$B$11*CHOOSE(E344,'01_기준값'!$B$12,'01_기준값'!$B$13,'01_기준값'!$B$14,'01_기준값'!$B$15,'01_기준값'!$B$16)</f>
        <v>504134177.40265137</v>
      </c>
      <c r="H344" s="8">
        <f>VLOOKUP(C344,'03_티어곡선'!$A$5:$F$104,5,FALSE)*IF(E344=5,'01_기준값'!$B$27,'01_기준값'!$B$26)</f>
        <v>15266900.46936952</v>
      </c>
      <c r="I344" s="12">
        <f>'01_기준값'!$B$25*(C344-1+E344/5)</f>
        <v>0.34</v>
      </c>
    </row>
    <row r="345" spans="1:9">
      <c r="A345" s="5">
        <v>7341</v>
      </c>
      <c r="B345" s="5" t="s">
        <v>516</v>
      </c>
      <c r="C345" s="5">
        <v>69</v>
      </c>
      <c r="D345" s="5" t="str">
        <f>VLOOKUP(C345,'03_티어곡선'!$A$5:$F$104,6,FALSE)</f>
        <v>Military</v>
      </c>
      <c r="E345" s="5">
        <v>1</v>
      </c>
      <c r="F345" s="7">
        <f>VLOOKUP(C345,'03_티어곡선'!$A$5:$F$104,3,FALSE)</f>
        <v>28881463.620205153</v>
      </c>
      <c r="G345" s="7">
        <f>F345*'01_기준값'!$B$11*CHOOSE(E345,'01_기준값'!$B$12,'01_기준값'!$B$13,'01_기준값'!$B$14,'01_기준값'!$B$15,'01_기준값'!$B$16)</f>
        <v>173288781.72123089</v>
      </c>
      <c r="H345" s="7">
        <f>VLOOKUP(C345,'03_티어곡선'!$A$5:$F$104,5,FALSE)*IF(E345=5,'01_기준값'!$B$27,'01_기준값'!$B$26)</f>
        <v>2575846.7460487937</v>
      </c>
      <c r="I345" s="11">
        <f>'01_기준값'!$B$25*(C345-1+E345/5)</f>
        <v>0.34100000000000003</v>
      </c>
    </row>
    <row r="346" spans="1:9">
      <c r="A346" s="6">
        <v>7342</v>
      </c>
      <c r="B346" s="6" t="s">
        <v>516</v>
      </c>
      <c r="C346" s="6">
        <v>69</v>
      </c>
      <c r="D346" s="6" t="str">
        <f>VLOOKUP(C346,'03_티어곡선'!$A$5:$F$104,6,FALSE)</f>
        <v>Military</v>
      </c>
      <c r="E346" s="6">
        <v>2</v>
      </c>
      <c r="F346" s="8">
        <f>VLOOKUP(C346,'03_티어곡선'!$A$5:$F$104,3,FALSE)</f>
        <v>28881463.620205153</v>
      </c>
      <c r="G346" s="8">
        <f>F346*'01_기준값'!$B$11*CHOOSE(E346,'01_기준값'!$B$12,'01_기준값'!$B$13,'01_기준값'!$B$14,'01_기준값'!$B$15,'01_기준값'!$B$16)</f>
        <v>259933172.58184639</v>
      </c>
      <c r="H346" s="8">
        <f>VLOOKUP(C346,'03_티어곡선'!$A$5:$F$104,5,FALSE)*IF(E346=5,'01_기준값'!$B$27,'01_기준값'!$B$26)</f>
        <v>2575846.7460487937</v>
      </c>
      <c r="I346" s="12">
        <f>'01_기준값'!$B$25*(C346-1+E346/5)</f>
        <v>0.34200000000000003</v>
      </c>
    </row>
    <row r="347" spans="1:9">
      <c r="A347" s="5">
        <v>7343</v>
      </c>
      <c r="B347" s="5" t="s">
        <v>516</v>
      </c>
      <c r="C347" s="5">
        <v>69</v>
      </c>
      <c r="D347" s="5" t="str">
        <f>VLOOKUP(C347,'03_티어곡선'!$A$5:$F$104,6,FALSE)</f>
        <v>Military</v>
      </c>
      <c r="E347" s="5">
        <v>3</v>
      </c>
      <c r="F347" s="7">
        <f>VLOOKUP(C347,'03_티어곡선'!$A$5:$F$104,3,FALSE)</f>
        <v>28881463.620205153</v>
      </c>
      <c r="G347" s="7">
        <f>F347*'01_기준값'!$B$11*CHOOSE(E347,'01_기준값'!$B$12,'01_기준값'!$B$13,'01_기준값'!$B$14,'01_기준값'!$B$15,'01_기준값'!$B$16)</f>
        <v>346577563.44246179</v>
      </c>
      <c r="H347" s="7">
        <f>VLOOKUP(C347,'03_티어곡선'!$A$5:$F$104,5,FALSE)*IF(E347=5,'01_기준값'!$B$27,'01_기준값'!$B$26)</f>
        <v>2575846.7460487937</v>
      </c>
      <c r="I347" s="11">
        <f>'01_기준값'!$B$25*(C347-1+E347/5)</f>
        <v>0.34299999999999997</v>
      </c>
    </row>
    <row r="348" spans="1:9">
      <c r="A348" s="6">
        <v>7344</v>
      </c>
      <c r="B348" s="6" t="s">
        <v>516</v>
      </c>
      <c r="C348" s="6">
        <v>69</v>
      </c>
      <c r="D348" s="6" t="str">
        <f>VLOOKUP(C348,'03_티어곡선'!$A$5:$F$104,6,FALSE)</f>
        <v>Military</v>
      </c>
      <c r="E348" s="6">
        <v>4</v>
      </c>
      <c r="F348" s="8">
        <f>VLOOKUP(C348,'03_티어곡선'!$A$5:$F$104,3,FALSE)</f>
        <v>28881463.620205153</v>
      </c>
      <c r="G348" s="8">
        <f>F348*'01_기준값'!$B$11*CHOOSE(E348,'01_기준값'!$B$12,'01_기준값'!$B$13,'01_기준값'!$B$14,'01_기준값'!$B$15,'01_기준값'!$B$16)</f>
        <v>462103417.92328244</v>
      </c>
      <c r="H348" s="8">
        <f>VLOOKUP(C348,'03_티어곡선'!$A$5:$F$104,5,FALSE)*IF(E348=5,'01_기준값'!$B$27,'01_기준값'!$B$26)</f>
        <v>2575846.7460487937</v>
      </c>
      <c r="I348" s="12">
        <f>'01_기준값'!$B$25*(C348-1+E348/5)</f>
        <v>0.34399999999999997</v>
      </c>
    </row>
    <row r="349" spans="1:9">
      <c r="A349" s="5">
        <v>7345</v>
      </c>
      <c r="B349" s="5" t="s">
        <v>516</v>
      </c>
      <c r="C349" s="5">
        <v>69</v>
      </c>
      <c r="D349" s="5" t="str">
        <f>VLOOKUP(C349,'03_티어곡선'!$A$5:$F$104,6,FALSE)</f>
        <v>Military</v>
      </c>
      <c r="E349" s="5">
        <v>5</v>
      </c>
      <c r="F349" s="7">
        <f>VLOOKUP(C349,'03_티어곡선'!$A$5:$F$104,3,FALSE)</f>
        <v>28881463.620205153</v>
      </c>
      <c r="G349" s="7">
        <f>F349*'01_기준값'!$B$11*CHOOSE(E349,'01_기준값'!$B$12,'01_기준값'!$B$13,'01_기준값'!$B$14,'01_기준값'!$B$15,'01_기준값'!$B$16)</f>
        <v>577629272.40410304</v>
      </c>
      <c r="H349" s="7">
        <f>VLOOKUP(C349,'03_티어곡선'!$A$5:$F$104,5,FALSE)*IF(E349=5,'01_기준값'!$B$27,'01_기준값'!$B$26)</f>
        <v>15455080.476292763</v>
      </c>
      <c r="I349" s="11">
        <f>'01_기준값'!$B$25*(C349-1+E349/5)</f>
        <v>0.34500000000000003</v>
      </c>
    </row>
    <row r="350" spans="1:9">
      <c r="A350" s="6">
        <v>7346</v>
      </c>
      <c r="B350" s="6" t="s">
        <v>517</v>
      </c>
      <c r="C350" s="6">
        <v>70</v>
      </c>
      <c r="D350" s="6" t="str">
        <f>VLOOKUP(C350,'03_티어곡선'!$A$5:$F$104,6,FALSE)</f>
        <v>Military</v>
      </c>
      <c r="E350" s="6">
        <v>1</v>
      </c>
      <c r="F350" s="8">
        <f>VLOOKUP(C350,'03_티어곡선'!$A$5:$F$104,3,FALSE)</f>
        <v>33168053.184437029</v>
      </c>
      <c r="G350" s="8">
        <f>F350*'01_기준값'!$B$11*CHOOSE(E350,'01_기준값'!$B$12,'01_기준값'!$B$13,'01_기준값'!$B$14,'01_기준값'!$B$15,'01_기준값'!$B$16)</f>
        <v>199008319.10662219</v>
      </c>
      <c r="H350" s="8">
        <f>VLOOKUP(C350,'03_티어곡선'!$A$5:$F$104,5,FALSE)*IF(E350=5,'01_기준값'!$B$27,'01_기준값'!$B$26)</f>
        <v>2607596.6653907839</v>
      </c>
      <c r="I350" s="12">
        <f>'01_기준값'!$B$25*(C350-1+E350/5)</f>
        <v>0.34600000000000003</v>
      </c>
    </row>
    <row r="351" spans="1:9">
      <c r="A351" s="5">
        <v>7347</v>
      </c>
      <c r="B351" s="5" t="s">
        <v>517</v>
      </c>
      <c r="C351" s="5">
        <v>70</v>
      </c>
      <c r="D351" s="5" t="str">
        <f>VLOOKUP(C351,'03_티어곡선'!$A$5:$F$104,6,FALSE)</f>
        <v>Military</v>
      </c>
      <c r="E351" s="5">
        <v>2</v>
      </c>
      <c r="F351" s="7">
        <f>VLOOKUP(C351,'03_티어곡선'!$A$5:$F$104,3,FALSE)</f>
        <v>33168053.184437029</v>
      </c>
      <c r="G351" s="7">
        <f>F351*'01_기준값'!$B$11*CHOOSE(E351,'01_기준값'!$B$12,'01_기준값'!$B$13,'01_기준값'!$B$14,'01_기준값'!$B$15,'01_기준값'!$B$16)</f>
        <v>298512478.65993327</v>
      </c>
      <c r="H351" s="7">
        <f>VLOOKUP(C351,'03_티어곡선'!$A$5:$F$104,5,FALSE)*IF(E351=5,'01_기준값'!$B$27,'01_기준값'!$B$26)</f>
        <v>2607596.6653907839</v>
      </c>
      <c r="I351" s="11">
        <f>'01_기준값'!$B$25*(C351-1+E351/5)</f>
        <v>0.34700000000000003</v>
      </c>
    </row>
    <row r="352" spans="1:9">
      <c r="A352" s="6">
        <v>7348</v>
      </c>
      <c r="B352" s="6" t="s">
        <v>517</v>
      </c>
      <c r="C352" s="6">
        <v>70</v>
      </c>
      <c r="D352" s="6" t="str">
        <f>VLOOKUP(C352,'03_티어곡선'!$A$5:$F$104,6,FALSE)</f>
        <v>Military</v>
      </c>
      <c r="E352" s="6">
        <v>3</v>
      </c>
      <c r="F352" s="8">
        <f>VLOOKUP(C352,'03_티어곡선'!$A$5:$F$104,3,FALSE)</f>
        <v>33168053.184437029</v>
      </c>
      <c r="G352" s="8">
        <f>F352*'01_기준값'!$B$11*CHOOSE(E352,'01_기준값'!$B$12,'01_기준값'!$B$13,'01_기준값'!$B$14,'01_기준값'!$B$15,'01_기준값'!$B$16)</f>
        <v>398016638.21324438</v>
      </c>
      <c r="H352" s="8">
        <f>VLOOKUP(C352,'03_티어곡선'!$A$5:$F$104,5,FALSE)*IF(E352=5,'01_기준값'!$B$27,'01_기준값'!$B$26)</f>
        <v>2607596.6653907839</v>
      </c>
      <c r="I352" s="12">
        <f>'01_기준값'!$B$25*(C352-1+E352/5)</f>
        <v>0.34799999999999998</v>
      </c>
    </row>
    <row r="353" spans="1:9">
      <c r="A353" s="5">
        <v>7349</v>
      </c>
      <c r="B353" s="5" t="s">
        <v>517</v>
      </c>
      <c r="C353" s="5">
        <v>70</v>
      </c>
      <c r="D353" s="5" t="str">
        <f>VLOOKUP(C353,'03_티어곡선'!$A$5:$F$104,6,FALSE)</f>
        <v>Military</v>
      </c>
      <c r="E353" s="5">
        <v>4</v>
      </c>
      <c r="F353" s="7">
        <f>VLOOKUP(C353,'03_티어곡선'!$A$5:$F$104,3,FALSE)</f>
        <v>33168053.184437029</v>
      </c>
      <c r="G353" s="7">
        <f>F353*'01_기준값'!$B$11*CHOOSE(E353,'01_기준값'!$B$12,'01_기준값'!$B$13,'01_기준값'!$B$14,'01_기준값'!$B$15,'01_기준값'!$B$16)</f>
        <v>530688850.95099252</v>
      </c>
      <c r="H353" s="7">
        <f>VLOOKUP(C353,'03_티어곡선'!$A$5:$F$104,5,FALSE)*IF(E353=5,'01_기준값'!$B$27,'01_기준값'!$B$26)</f>
        <v>2607596.6653907839</v>
      </c>
      <c r="I353" s="11">
        <f>'01_기준값'!$B$25*(C353-1+E353/5)</f>
        <v>0.34899999999999998</v>
      </c>
    </row>
    <row r="354" spans="1:9">
      <c r="A354" s="6">
        <v>7350</v>
      </c>
      <c r="B354" s="6" t="s">
        <v>517</v>
      </c>
      <c r="C354" s="6">
        <v>70</v>
      </c>
      <c r="D354" s="6" t="str">
        <f>VLOOKUP(C354,'03_티어곡선'!$A$5:$F$104,6,FALSE)</f>
        <v>Military</v>
      </c>
      <c r="E354" s="6">
        <v>5</v>
      </c>
      <c r="F354" s="8">
        <f>VLOOKUP(C354,'03_티어곡선'!$A$5:$F$104,3,FALSE)</f>
        <v>33168053.184437029</v>
      </c>
      <c r="G354" s="8">
        <f>F354*'01_기준값'!$B$11*CHOOSE(E354,'01_기준값'!$B$12,'01_기준값'!$B$13,'01_기준값'!$B$14,'01_기준값'!$B$15,'01_기준값'!$B$16)</f>
        <v>663361063.68874061</v>
      </c>
      <c r="H354" s="8">
        <f>VLOOKUP(C354,'03_티어곡선'!$A$5:$F$104,5,FALSE)*IF(E354=5,'01_기준값'!$B$27,'01_기준값'!$B$26)</f>
        <v>15645579.992344704</v>
      </c>
      <c r="I354" s="12">
        <f>'01_기준값'!$B$25*(C354-1+E354/5)</f>
        <v>0.35000000000000003</v>
      </c>
    </row>
    <row r="355" spans="1:9">
      <c r="A355" s="5">
        <v>7351</v>
      </c>
      <c r="B355" s="5" t="s">
        <v>518</v>
      </c>
      <c r="C355" s="5">
        <v>71</v>
      </c>
      <c r="D355" s="5" t="str">
        <f>VLOOKUP(C355,'03_티어곡선'!$A$5:$F$104,6,FALSE)</f>
        <v>Industry</v>
      </c>
      <c r="E355" s="5">
        <v>1</v>
      </c>
      <c r="F355" s="7">
        <f>VLOOKUP(C355,'03_티어곡선'!$A$5:$F$104,3,FALSE)</f>
        <v>38178467.752719656</v>
      </c>
      <c r="G355" s="7">
        <f>F355*'01_기준값'!$B$11*CHOOSE(E355,'01_기준값'!$B$12,'01_기준값'!$B$13,'01_기준값'!$B$14,'01_기준값'!$B$15,'01_기준값'!$B$16)</f>
        <v>229070806.5163179</v>
      </c>
      <c r="H355" s="7">
        <f>VLOOKUP(C355,'03_티어곡선'!$A$5:$F$104,5,FALSE)*IF(E355=5,'01_기준값'!$B$27,'01_기준값'!$B$26)</f>
        <v>2639737.9346373328</v>
      </c>
      <c r="I355" s="11">
        <f>'01_기준값'!$B$25*(C355-1+E355/5)</f>
        <v>0.35100000000000003</v>
      </c>
    </row>
    <row r="356" spans="1:9">
      <c r="A356" s="6">
        <v>7352</v>
      </c>
      <c r="B356" s="6" t="s">
        <v>518</v>
      </c>
      <c r="C356" s="6">
        <v>71</v>
      </c>
      <c r="D356" s="6" t="str">
        <f>VLOOKUP(C356,'03_티어곡선'!$A$5:$F$104,6,FALSE)</f>
        <v>Industry</v>
      </c>
      <c r="E356" s="6">
        <v>2</v>
      </c>
      <c r="F356" s="8">
        <f>VLOOKUP(C356,'03_티어곡선'!$A$5:$F$104,3,FALSE)</f>
        <v>38178467.752719656</v>
      </c>
      <c r="G356" s="8">
        <f>F356*'01_기준값'!$B$11*CHOOSE(E356,'01_기준값'!$B$12,'01_기준값'!$B$13,'01_기준값'!$B$14,'01_기준값'!$B$15,'01_기준값'!$B$16)</f>
        <v>343606209.77447689</v>
      </c>
      <c r="H356" s="8">
        <f>VLOOKUP(C356,'03_티어곡선'!$A$5:$F$104,5,FALSE)*IF(E356=5,'01_기준값'!$B$27,'01_기준값'!$B$26)</f>
        <v>2639737.9346373328</v>
      </c>
      <c r="I356" s="12">
        <f>'01_기준값'!$B$25*(C356-1+E356/5)</f>
        <v>0.35200000000000004</v>
      </c>
    </row>
    <row r="357" spans="1:9">
      <c r="A357" s="5">
        <v>7353</v>
      </c>
      <c r="B357" s="5" t="s">
        <v>518</v>
      </c>
      <c r="C357" s="5">
        <v>71</v>
      </c>
      <c r="D357" s="5" t="str">
        <f>VLOOKUP(C357,'03_티어곡선'!$A$5:$F$104,6,FALSE)</f>
        <v>Industry</v>
      </c>
      <c r="E357" s="5">
        <v>3</v>
      </c>
      <c r="F357" s="7">
        <f>VLOOKUP(C357,'03_티어곡선'!$A$5:$F$104,3,FALSE)</f>
        <v>38178467.752719656</v>
      </c>
      <c r="G357" s="7">
        <f>F357*'01_기준값'!$B$11*CHOOSE(E357,'01_기준값'!$B$12,'01_기준값'!$B$13,'01_기준값'!$B$14,'01_기준값'!$B$15,'01_기준값'!$B$16)</f>
        <v>458141613.03263581</v>
      </c>
      <c r="H357" s="7">
        <f>VLOOKUP(C357,'03_티어곡선'!$A$5:$F$104,5,FALSE)*IF(E357=5,'01_기준값'!$B$27,'01_기준값'!$B$26)</f>
        <v>2639737.9346373328</v>
      </c>
      <c r="I357" s="11">
        <f>'01_기준값'!$B$25*(C357-1+E357/5)</f>
        <v>0.35299999999999998</v>
      </c>
    </row>
    <row r="358" spans="1:9">
      <c r="A358" s="6">
        <v>7354</v>
      </c>
      <c r="B358" s="6" t="s">
        <v>518</v>
      </c>
      <c r="C358" s="6">
        <v>71</v>
      </c>
      <c r="D358" s="6" t="str">
        <f>VLOOKUP(C358,'03_티어곡선'!$A$5:$F$104,6,FALSE)</f>
        <v>Industry</v>
      </c>
      <c r="E358" s="6">
        <v>4</v>
      </c>
      <c r="F358" s="8">
        <f>VLOOKUP(C358,'03_티어곡선'!$A$5:$F$104,3,FALSE)</f>
        <v>38178467.752719656</v>
      </c>
      <c r="G358" s="8">
        <f>F358*'01_기준값'!$B$11*CHOOSE(E358,'01_기준값'!$B$12,'01_기준값'!$B$13,'01_기준값'!$B$14,'01_기준값'!$B$15,'01_기준값'!$B$16)</f>
        <v>610855484.04351449</v>
      </c>
      <c r="H358" s="8">
        <f>VLOOKUP(C358,'03_티어곡선'!$A$5:$F$104,5,FALSE)*IF(E358=5,'01_기준값'!$B$27,'01_기준값'!$B$26)</f>
        <v>2639737.9346373328</v>
      </c>
      <c r="I358" s="12">
        <f>'01_기준값'!$B$25*(C358-1+E358/5)</f>
        <v>0.35399999999999998</v>
      </c>
    </row>
    <row r="359" spans="1:9">
      <c r="A359" s="5">
        <v>7355</v>
      </c>
      <c r="B359" s="5" t="s">
        <v>518</v>
      </c>
      <c r="C359" s="5">
        <v>71</v>
      </c>
      <c r="D359" s="5" t="str">
        <f>VLOOKUP(C359,'03_티어곡선'!$A$5:$F$104,6,FALSE)</f>
        <v>Industry</v>
      </c>
      <c r="E359" s="5">
        <v>5</v>
      </c>
      <c r="F359" s="7">
        <f>VLOOKUP(C359,'03_티어곡선'!$A$5:$F$104,3,FALSE)</f>
        <v>38178467.752719656</v>
      </c>
      <c r="G359" s="7">
        <f>F359*'01_기준값'!$B$11*CHOOSE(E359,'01_기준값'!$B$12,'01_기준값'!$B$13,'01_기준값'!$B$14,'01_기준값'!$B$15,'01_기준값'!$B$16)</f>
        <v>763569355.05439305</v>
      </c>
      <c r="H359" s="7">
        <f>VLOOKUP(C359,'03_티어곡선'!$A$5:$F$104,5,FALSE)*IF(E359=5,'01_기준값'!$B$27,'01_기준값'!$B$26)</f>
        <v>15838427.607823998</v>
      </c>
      <c r="I359" s="11">
        <f>'01_기준값'!$B$25*(C359-1+E359/5)</f>
        <v>0.35499999999999998</v>
      </c>
    </row>
    <row r="360" spans="1:9">
      <c r="A360" s="6">
        <v>7356</v>
      </c>
      <c r="B360" s="6" t="s">
        <v>519</v>
      </c>
      <c r="C360" s="6">
        <v>72</v>
      </c>
      <c r="D360" s="6" t="str">
        <f>VLOOKUP(C360,'03_티어곡선'!$A$5:$F$104,6,FALSE)</f>
        <v>Industry</v>
      </c>
      <c r="E360" s="6">
        <v>1</v>
      </c>
      <c r="F360" s="8">
        <f>VLOOKUP(C360,'03_티어곡선'!$A$5:$F$104,3,FALSE)</f>
        <v>44046838.119845666</v>
      </c>
      <c r="G360" s="8">
        <f>F360*'01_기준값'!$B$11*CHOOSE(E360,'01_기준값'!$B$12,'01_기준값'!$B$13,'01_기준값'!$B$14,'01_기준값'!$B$15,'01_기준값'!$B$16)</f>
        <v>264281028.71907398</v>
      </c>
      <c r="H360" s="8">
        <f>VLOOKUP(C360,'03_티어곡선'!$A$5:$F$104,5,FALSE)*IF(E360=5,'01_기준값'!$B$27,'01_기준값'!$B$26)</f>
        <v>2672275.3775722776</v>
      </c>
      <c r="I360" s="12">
        <f>'01_기준값'!$B$25*(C360-1+E360/5)</f>
        <v>0.35600000000000004</v>
      </c>
    </row>
    <row r="361" spans="1:9">
      <c r="A361" s="5">
        <v>7357</v>
      </c>
      <c r="B361" s="5" t="s">
        <v>519</v>
      </c>
      <c r="C361" s="5">
        <v>72</v>
      </c>
      <c r="D361" s="5" t="str">
        <f>VLOOKUP(C361,'03_티어곡선'!$A$5:$F$104,6,FALSE)</f>
        <v>Industry</v>
      </c>
      <c r="E361" s="5">
        <v>2</v>
      </c>
      <c r="F361" s="7">
        <f>VLOOKUP(C361,'03_티어곡선'!$A$5:$F$104,3,FALSE)</f>
        <v>44046838.119845666</v>
      </c>
      <c r="G361" s="7">
        <f>F361*'01_기준값'!$B$11*CHOOSE(E361,'01_기준값'!$B$12,'01_기준값'!$B$13,'01_기준값'!$B$14,'01_기준값'!$B$15,'01_기준값'!$B$16)</f>
        <v>396421543.07861102</v>
      </c>
      <c r="H361" s="7">
        <f>VLOOKUP(C361,'03_티어곡선'!$A$5:$F$104,5,FALSE)*IF(E361=5,'01_기준값'!$B$27,'01_기준값'!$B$26)</f>
        <v>2672275.3775722776</v>
      </c>
      <c r="I361" s="11">
        <f>'01_기준값'!$B$25*(C361-1+E361/5)</f>
        <v>0.35700000000000004</v>
      </c>
    </row>
    <row r="362" spans="1:9">
      <c r="A362" s="6">
        <v>7358</v>
      </c>
      <c r="B362" s="6" t="s">
        <v>519</v>
      </c>
      <c r="C362" s="6">
        <v>72</v>
      </c>
      <c r="D362" s="6" t="str">
        <f>VLOOKUP(C362,'03_티어곡선'!$A$5:$F$104,6,FALSE)</f>
        <v>Industry</v>
      </c>
      <c r="E362" s="6">
        <v>3</v>
      </c>
      <c r="F362" s="8">
        <f>VLOOKUP(C362,'03_티어곡선'!$A$5:$F$104,3,FALSE)</f>
        <v>44046838.119845666</v>
      </c>
      <c r="G362" s="8">
        <f>F362*'01_기준값'!$B$11*CHOOSE(E362,'01_기준값'!$B$12,'01_기준값'!$B$13,'01_기준값'!$B$14,'01_기준값'!$B$15,'01_기준값'!$B$16)</f>
        <v>528562057.43814796</v>
      </c>
      <c r="H362" s="8">
        <f>VLOOKUP(C362,'03_티어곡선'!$A$5:$F$104,5,FALSE)*IF(E362=5,'01_기준값'!$B$27,'01_기준값'!$B$26)</f>
        <v>2672275.3775722776</v>
      </c>
      <c r="I362" s="12">
        <f>'01_기준값'!$B$25*(C362-1+E362/5)</f>
        <v>0.35799999999999998</v>
      </c>
    </row>
    <row r="363" spans="1:9">
      <c r="A363" s="5">
        <v>7359</v>
      </c>
      <c r="B363" s="5" t="s">
        <v>519</v>
      </c>
      <c r="C363" s="5">
        <v>72</v>
      </c>
      <c r="D363" s="5" t="str">
        <f>VLOOKUP(C363,'03_티어곡선'!$A$5:$F$104,6,FALSE)</f>
        <v>Industry</v>
      </c>
      <c r="E363" s="5">
        <v>4</v>
      </c>
      <c r="F363" s="7">
        <f>VLOOKUP(C363,'03_티어곡선'!$A$5:$F$104,3,FALSE)</f>
        <v>44046838.119845666</v>
      </c>
      <c r="G363" s="7">
        <f>F363*'01_기준값'!$B$11*CHOOSE(E363,'01_기준값'!$B$12,'01_기준값'!$B$13,'01_기준값'!$B$14,'01_기준값'!$B$15,'01_기준값'!$B$16)</f>
        <v>704749409.91753066</v>
      </c>
      <c r="H363" s="7">
        <f>VLOOKUP(C363,'03_티어곡선'!$A$5:$F$104,5,FALSE)*IF(E363=5,'01_기준값'!$B$27,'01_기준값'!$B$26)</f>
        <v>2672275.3775722776</v>
      </c>
      <c r="I363" s="11">
        <f>'01_기준값'!$B$25*(C363-1+E363/5)</f>
        <v>0.35899999999999999</v>
      </c>
    </row>
    <row r="364" spans="1:9">
      <c r="A364" s="6">
        <v>7360</v>
      </c>
      <c r="B364" s="6" t="s">
        <v>519</v>
      </c>
      <c r="C364" s="6">
        <v>72</v>
      </c>
      <c r="D364" s="6" t="str">
        <f>VLOOKUP(C364,'03_티어곡선'!$A$5:$F$104,6,FALSE)</f>
        <v>Industry</v>
      </c>
      <c r="E364" s="6">
        <v>5</v>
      </c>
      <c r="F364" s="8">
        <f>VLOOKUP(C364,'03_티어곡선'!$A$5:$F$104,3,FALSE)</f>
        <v>44046838.119845666</v>
      </c>
      <c r="G364" s="8">
        <f>F364*'01_기준값'!$B$11*CHOOSE(E364,'01_기준값'!$B$12,'01_기준값'!$B$13,'01_기준값'!$B$14,'01_기준값'!$B$15,'01_기준값'!$B$16)</f>
        <v>880936762.39691329</v>
      </c>
      <c r="H364" s="8">
        <f>VLOOKUP(C364,'03_티어곡선'!$A$5:$F$104,5,FALSE)*IF(E364=5,'01_기준값'!$B$27,'01_기준값'!$B$26)</f>
        <v>16033652.265433667</v>
      </c>
      <c r="I364" s="12">
        <f>'01_기준값'!$B$25*(C364-1+E364/5)</f>
        <v>0.36</v>
      </c>
    </row>
    <row r="365" spans="1:9">
      <c r="A365" s="5">
        <v>7361</v>
      </c>
      <c r="B365" s="5" t="s">
        <v>520</v>
      </c>
      <c r="C365" s="5">
        <v>73</v>
      </c>
      <c r="D365" s="5" t="str">
        <f>VLOOKUP(C365,'03_티어곡선'!$A$5:$F$104,6,FALSE)</f>
        <v>Industry</v>
      </c>
      <c r="E365" s="5">
        <v>1</v>
      </c>
      <c r="F365" s="7">
        <f>VLOOKUP(C365,'03_티어곡선'!$A$5:$F$104,3,FALSE)</f>
        <v>50934108.881270766</v>
      </c>
      <c r="G365" s="7">
        <f>F365*'01_기준값'!$B$11*CHOOSE(E365,'01_기준값'!$B$12,'01_기준값'!$B$13,'01_기준값'!$B$14,'01_기준값'!$B$15,'01_기준값'!$B$16)</f>
        <v>305604653.2876246</v>
      </c>
      <c r="H365" s="7">
        <f>VLOOKUP(C365,'03_티어곡선'!$A$5:$F$104,5,FALSE)*IF(E365=5,'01_기준값'!$B$27,'01_기준값'!$B$26)</f>
        <v>2705213.8774374789</v>
      </c>
      <c r="I365" s="11">
        <f>'01_기준값'!$B$25*(C365-1+E365/5)</f>
        <v>0.36100000000000004</v>
      </c>
    </row>
    <row r="366" spans="1:9">
      <c r="A366" s="6">
        <v>7362</v>
      </c>
      <c r="B366" s="6" t="s">
        <v>520</v>
      </c>
      <c r="C366" s="6">
        <v>73</v>
      </c>
      <c r="D366" s="6" t="str">
        <f>VLOOKUP(C366,'03_티어곡선'!$A$5:$F$104,6,FALSE)</f>
        <v>Industry</v>
      </c>
      <c r="E366" s="6">
        <v>2</v>
      </c>
      <c r="F366" s="8">
        <f>VLOOKUP(C366,'03_티어곡선'!$A$5:$F$104,3,FALSE)</f>
        <v>50934108.881270766</v>
      </c>
      <c r="G366" s="8">
        <f>F366*'01_기준값'!$B$11*CHOOSE(E366,'01_기준값'!$B$12,'01_기준값'!$B$13,'01_기준값'!$B$14,'01_기준값'!$B$15,'01_기준값'!$B$16)</f>
        <v>458406979.9314369</v>
      </c>
      <c r="H366" s="8">
        <f>VLOOKUP(C366,'03_티어곡선'!$A$5:$F$104,5,FALSE)*IF(E366=5,'01_기준값'!$B$27,'01_기준값'!$B$26)</f>
        <v>2705213.8774374789</v>
      </c>
      <c r="I366" s="12">
        <f>'01_기준값'!$B$25*(C366-1+E366/5)</f>
        <v>0.36200000000000004</v>
      </c>
    </row>
    <row r="367" spans="1:9">
      <c r="A367" s="5">
        <v>7363</v>
      </c>
      <c r="B367" s="5" t="s">
        <v>520</v>
      </c>
      <c r="C367" s="5">
        <v>73</v>
      </c>
      <c r="D367" s="5" t="str">
        <f>VLOOKUP(C367,'03_티어곡선'!$A$5:$F$104,6,FALSE)</f>
        <v>Industry</v>
      </c>
      <c r="E367" s="5">
        <v>3</v>
      </c>
      <c r="F367" s="7">
        <f>VLOOKUP(C367,'03_티어곡선'!$A$5:$F$104,3,FALSE)</f>
        <v>50934108.881270766</v>
      </c>
      <c r="G367" s="7">
        <f>F367*'01_기준값'!$B$11*CHOOSE(E367,'01_기준값'!$B$12,'01_기준값'!$B$13,'01_기준값'!$B$14,'01_기준값'!$B$15,'01_기준값'!$B$16)</f>
        <v>611209306.5752492</v>
      </c>
      <c r="H367" s="7">
        <f>VLOOKUP(C367,'03_티어곡선'!$A$5:$F$104,5,FALSE)*IF(E367=5,'01_기준값'!$B$27,'01_기준값'!$B$26)</f>
        <v>2705213.8774374789</v>
      </c>
      <c r="I367" s="11">
        <f>'01_기준값'!$B$25*(C367-1+E367/5)</f>
        <v>0.36299999999999999</v>
      </c>
    </row>
    <row r="368" spans="1:9">
      <c r="A368" s="6">
        <v>7364</v>
      </c>
      <c r="B368" s="6" t="s">
        <v>520</v>
      </c>
      <c r="C368" s="6">
        <v>73</v>
      </c>
      <c r="D368" s="6" t="str">
        <f>VLOOKUP(C368,'03_티어곡선'!$A$5:$F$104,6,FALSE)</f>
        <v>Industry</v>
      </c>
      <c r="E368" s="6">
        <v>4</v>
      </c>
      <c r="F368" s="8">
        <f>VLOOKUP(C368,'03_티어곡선'!$A$5:$F$104,3,FALSE)</f>
        <v>50934108.881270766</v>
      </c>
      <c r="G368" s="8">
        <f>F368*'01_기준값'!$B$11*CHOOSE(E368,'01_기준값'!$B$12,'01_기준값'!$B$13,'01_기준값'!$B$14,'01_기준값'!$B$15,'01_기준값'!$B$16)</f>
        <v>814945742.10033226</v>
      </c>
      <c r="H368" s="8">
        <f>VLOOKUP(C368,'03_티어곡선'!$A$5:$F$104,5,FALSE)*IF(E368=5,'01_기준값'!$B$27,'01_기준값'!$B$26)</f>
        <v>2705213.8774374789</v>
      </c>
      <c r="I368" s="12">
        <f>'01_기준값'!$B$25*(C368-1+E368/5)</f>
        <v>0.36399999999999999</v>
      </c>
    </row>
    <row r="369" spans="1:9">
      <c r="A369" s="5">
        <v>7365</v>
      </c>
      <c r="B369" s="5" t="s">
        <v>520</v>
      </c>
      <c r="C369" s="5">
        <v>73</v>
      </c>
      <c r="D369" s="5" t="str">
        <f>VLOOKUP(C369,'03_티어곡선'!$A$5:$F$104,6,FALSE)</f>
        <v>Industry</v>
      </c>
      <c r="E369" s="5">
        <v>5</v>
      </c>
      <c r="F369" s="7">
        <f>VLOOKUP(C369,'03_티어곡선'!$A$5:$F$104,3,FALSE)</f>
        <v>50934108.881270766</v>
      </c>
      <c r="G369" s="7">
        <f>F369*'01_기준값'!$B$11*CHOOSE(E369,'01_기준값'!$B$12,'01_기준값'!$B$13,'01_기준값'!$B$14,'01_기준값'!$B$15,'01_기준값'!$B$16)</f>
        <v>1018682177.6254153</v>
      </c>
      <c r="H369" s="7">
        <f>VLOOKUP(C369,'03_티어곡선'!$A$5:$F$104,5,FALSE)*IF(E369=5,'01_기준값'!$B$27,'01_기준값'!$B$26)</f>
        <v>16231283.264624875</v>
      </c>
      <c r="I369" s="11">
        <f>'01_기준값'!$B$25*(C369-1+E369/5)</f>
        <v>0.36499999999999999</v>
      </c>
    </row>
    <row r="370" spans="1:9">
      <c r="A370" s="6">
        <v>7366</v>
      </c>
      <c r="B370" s="6" t="s">
        <v>521</v>
      </c>
      <c r="C370" s="6">
        <v>74</v>
      </c>
      <c r="D370" s="6" t="str">
        <f>VLOOKUP(C370,'03_티어곡선'!$A$5:$F$104,6,FALSE)</f>
        <v>Industry</v>
      </c>
      <c r="E370" s="6">
        <v>1</v>
      </c>
      <c r="F370" s="8">
        <f>VLOOKUP(C370,'03_티어곡선'!$A$5:$F$104,3,FALSE)</f>
        <v>59033756.120780401</v>
      </c>
      <c r="G370" s="8">
        <f>F370*'01_기준값'!$B$11*CHOOSE(E370,'01_기준값'!$B$12,'01_기준값'!$B$13,'01_기준값'!$B$14,'01_기준값'!$B$15,'01_기준값'!$B$16)</f>
        <v>354202536.72468239</v>
      </c>
      <c r="H370" s="8">
        <f>VLOOKUP(C370,'03_티어곡선'!$A$5:$F$104,5,FALSE)*IF(E370=5,'01_기준값'!$B$27,'01_기준값'!$B$26)</f>
        <v>2738558.3776656948</v>
      </c>
      <c r="I370" s="12">
        <f>'01_기준값'!$B$25*(C370-1+E370/5)</f>
        <v>0.36600000000000005</v>
      </c>
    </row>
    <row r="371" spans="1:9">
      <c r="A371" s="5">
        <v>7367</v>
      </c>
      <c r="B371" s="5" t="s">
        <v>521</v>
      </c>
      <c r="C371" s="5">
        <v>74</v>
      </c>
      <c r="D371" s="5" t="str">
        <f>VLOOKUP(C371,'03_티어곡선'!$A$5:$F$104,6,FALSE)</f>
        <v>Industry</v>
      </c>
      <c r="E371" s="5">
        <v>2</v>
      </c>
      <c r="F371" s="7">
        <f>VLOOKUP(C371,'03_티어곡선'!$A$5:$F$104,3,FALSE)</f>
        <v>59033756.120780401</v>
      </c>
      <c r="G371" s="7">
        <f>F371*'01_기준값'!$B$11*CHOOSE(E371,'01_기준값'!$B$12,'01_기준값'!$B$13,'01_기준값'!$B$14,'01_기준값'!$B$15,'01_기준값'!$B$16)</f>
        <v>531303805.08702356</v>
      </c>
      <c r="H371" s="7">
        <f>VLOOKUP(C371,'03_티어곡선'!$A$5:$F$104,5,FALSE)*IF(E371=5,'01_기준값'!$B$27,'01_기준값'!$B$26)</f>
        <v>2738558.3776656948</v>
      </c>
      <c r="I371" s="11">
        <f>'01_기준값'!$B$25*(C371-1+E371/5)</f>
        <v>0.36700000000000005</v>
      </c>
    </row>
    <row r="372" spans="1:9">
      <c r="A372" s="6">
        <v>7368</v>
      </c>
      <c r="B372" s="6" t="s">
        <v>521</v>
      </c>
      <c r="C372" s="6">
        <v>74</v>
      </c>
      <c r="D372" s="6" t="str">
        <f>VLOOKUP(C372,'03_티어곡선'!$A$5:$F$104,6,FALSE)</f>
        <v>Industry</v>
      </c>
      <c r="E372" s="6">
        <v>3</v>
      </c>
      <c r="F372" s="8">
        <f>VLOOKUP(C372,'03_티어곡선'!$A$5:$F$104,3,FALSE)</f>
        <v>59033756.120780401</v>
      </c>
      <c r="G372" s="8">
        <f>F372*'01_기준값'!$B$11*CHOOSE(E372,'01_기준값'!$B$12,'01_기준값'!$B$13,'01_기준값'!$B$14,'01_기준값'!$B$15,'01_기준값'!$B$16)</f>
        <v>708405073.44936478</v>
      </c>
      <c r="H372" s="8">
        <f>VLOOKUP(C372,'03_티어곡선'!$A$5:$F$104,5,FALSE)*IF(E372=5,'01_기준값'!$B$27,'01_기준값'!$B$26)</f>
        <v>2738558.3776656948</v>
      </c>
      <c r="I372" s="12">
        <f>'01_기준값'!$B$25*(C372-1+E372/5)</f>
        <v>0.36799999999999999</v>
      </c>
    </row>
    <row r="373" spans="1:9">
      <c r="A373" s="5">
        <v>7369</v>
      </c>
      <c r="B373" s="5" t="s">
        <v>521</v>
      </c>
      <c r="C373" s="5">
        <v>74</v>
      </c>
      <c r="D373" s="5" t="str">
        <f>VLOOKUP(C373,'03_티어곡선'!$A$5:$F$104,6,FALSE)</f>
        <v>Industry</v>
      </c>
      <c r="E373" s="5">
        <v>4</v>
      </c>
      <c r="F373" s="7">
        <f>VLOOKUP(C373,'03_티어곡선'!$A$5:$F$104,3,FALSE)</f>
        <v>59033756.120780401</v>
      </c>
      <c r="G373" s="7">
        <f>F373*'01_기준값'!$B$11*CHOOSE(E373,'01_기준값'!$B$12,'01_기준값'!$B$13,'01_기준값'!$B$14,'01_기준값'!$B$15,'01_기준값'!$B$16)</f>
        <v>944540097.93248641</v>
      </c>
      <c r="H373" s="7">
        <f>VLOOKUP(C373,'03_티어곡선'!$A$5:$F$104,5,FALSE)*IF(E373=5,'01_기준값'!$B$27,'01_기준값'!$B$26)</f>
        <v>2738558.3776656948</v>
      </c>
      <c r="I373" s="11">
        <f>'01_기준값'!$B$25*(C373-1+E373/5)</f>
        <v>0.36899999999999999</v>
      </c>
    </row>
    <row r="374" spans="1:9">
      <c r="A374" s="6">
        <v>7370</v>
      </c>
      <c r="B374" s="6" t="s">
        <v>521</v>
      </c>
      <c r="C374" s="6">
        <v>74</v>
      </c>
      <c r="D374" s="6" t="str">
        <f>VLOOKUP(C374,'03_티어곡선'!$A$5:$F$104,6,FALSE)</f>
        <v>Industry</v>
      </c>
      <c r="E374" s="6">
        <v>5</v>
      </c>
      <c r="F374" s="8">
        <f>VLOOKUP(C374,'03_티어곡선'!$A$5:$F$104,3,FALSE)</f>
        <v>59033756.120780401</v>
      </c>
      <c r="G374" s="8">
        <f>F374*'01_기준값'!$B$11*CHOOSE(E374,'01_기준값'!$B$12,'01_기준값'!$B$13,'01_기준값'!$B$14,'01_기준값'!$B$15,'01_기준값'!$B$16)</f>
        <v>1180675122.4156079</v>
      </c>
      <c r="H374" s="8">
        <f>VLOOKUP(C374,'03_티어곡선'!$A$5:$F$104,5,FALSE)*IF(E374=5,'01_기준값'!$B$27,'01_기준값'!$B$26)</f>
        <v>16431350.265994167</v>
      </c>
      <c r="I374" s="12">
        <f>'01_기준값'!$B$25*(C374-1+E374/5)</f>
        <v>0.37</v>
      </c>
    </row>
    <row r="375" spans="1:9">
      <c r="A375" s="5">
        <v>7371</v>
      </c>
      <c r="B375" s="5" t="s">
        <v>522</v>
      </c>
      <c r="C375" s="5">
        <v>75</v>
      </c>
      <c r="D375" s="5" t="str">
        <f>VLOOKUP(C375,'03_티어곡선'!$A$5:$F$104,6,FALSE)</f>
        <v>Industry</v>
      </c>
      <c r="E375" s="5">
        <v>1</v>
      </c>
      <c r="F375" s="7">
        <f>VLOOKUP(C375,'03_티어곡선'!$A$5:$F$104,3,FALSE)</f>
        <v>68578795.28042905</v>
      </c>
      <c r="G375" s="7">
        <f>F375*'01_기준값'!$B$11*CHOOSE(E375,'01_기준값'!$B$12,'01_기준값'!$B$13,'01_기준값'!$B$14,'01_기준값'!$B$15,'01_기준값'!$B$16)</f>
        <v>411472771.68257433</v>
      </c>
      <c r="H375" s="7">
        <f>VLOOKUP(C375,'03_티어곡선'!$A$5:$F$104,5,FALSE)*IF(E375=5,'01_기준값'!$B$27,'01_기준값'!$B$26)</f>
        <v>2772313.882622499</v>
      </c>
      <c r="I375" s="11">
        <f>'01_기준값'!$B$25*(C375-1+E375/5)</f>
        <v>0.371</v>
      </c>
    </row>
    <row r="376" spans="1:9">
      <c r="A376" s="6">
        <v>7372</v>
      </c>
      <c r="B376" s="6" t="s">
        <v>522</v>
      </c>
      <c r="C376" s="6">
        <v>75</v>
      </c>
      <c r="D376" s="6" t="str">
        <f>VLOOKUP(C376,'03_티어곡선'!$A$5:$F$104,6,FALSE)</f>
        <v>Industry</v>
      </c>
      <c r="E376" s="6">
        <v>2</v>
      </c>
      <c r="F376" s="8">
        <f>VLOOKUP(C376,'03_티어곡선'!$A$5:$F$104,3,FALSE)</f>
        <v>68578795.28042905</v>
      </c>
      <c r="G376" s="8">
        <f>F376*'01_기준값'!$B$11*CHOOSE(E376,'01_기준값'!$B$12,'01_기준값'!$B$13,'01_기준값'!$B$14,'01_기준값'!$B$15,'01_기준값'!$B$16)</f>
        <v>617209157.52386153</v>
      </c>
      <c r="H376" s="8">
        <f>VLOOKUP(C376,'03_티어곡선'!$A$5:$F$104,5,FALSE)*IF(E376=5,'01_기준값'!$B$27,'01_기준값'!$B$26)</f>
        <v>2772313.882622499</v>
      </c>
      <c r="I376" s="12">
        <f>'01_기준값'!$B$25*(C376-1+E376/5)</f>
        <v>0.37200000000000005</v>
      </c>
    </row>
    <row r="377" spans="1:9">
      <c r="A377" s="5">
        <v>7373</v>
      </c>
      <c r="B377" s="5" t="s">
        <v>522</v>
      </c>
      <c r="C377" s="5">
        <v>75</v>
      </c>
      <c r="D377" s="5" t="str">
        <f>VLOOKUP(C377,'03_티어곡선'!$A$5:$F$104,6,FALSE)</f>
        <v>Industry</v>
      </c>
      <c r="E377" s="5">
        <v>3</v>
      </c>
      <c r="F377" s="7">
        <f>VLOOKUP(C377,'03_티어곡선'!$A$5:$F$104,3,FALSE)</f>
        <v>68578795.28042905</v>
      </c>
      <c r="G377" s="7">
        <f>F377*'01_기준값'!$B$11*CHOOSE(E377,'01_기준값'!$B$12,'01_기준값'!$B$13,'01_기준값'!$B$14,'01_기준값'!$B$15,'01_기준값'!$B$16)</f>
        <v>822945543.36514866</v>
      </c>
      <c r="H377" s="7">
        <f>VLOOKUP(C377,'03_티어곡선'!$A$5:$F$104,5,FALSE)*IF(E377=5,'01_기준값'!$B$27,'01_기준값'!$B$26)</f>
        <v>2772313.882622499</v>
      </c>
      <c r="I377" s="11">
        <f>'01_기준값'!$B$25*(C377-1+E377/5)</f>
        <v>0.373</v>
      </c>
    </row>
    <row r="378" spans="1:9">
      <c r="A378" s="6">
        <v>7374</v>
      </c>
      <c r="B378" s="6" t="s">
        <v>522</v>
      </c>
      <c r="C378" s="6">
        <v>75</v>
      </c>
      <c r="D378" s="6" t="str">
        <f>VLOOKUP(C378,'03_티어곡선'!$A$5:$F$104,6,FALSE)</f>
        <v>Industry</v>
      </c>
      <c r="E378" s="6">
        <v>4</v>
      </c>
      <c r="F378" s="8">
        <f>VLOOKUP(C378,'03_티어곡선'!$A$5:$F$104,3,FALSE)</f>
        <v>68578795.28042905</v>
      </c>
      <c r="G378" s="8">
        <f>F378*'01_기준값'!$B$11*CHOOSE(E378,'01_기준값'!$B$12,'01_기준값'!$B$13,'01_기준값'!$B$14,'01_기준값'!$B$15,'01_기준값'!$B$16)</f>
        <v>1097260724.4868648</v>
      </c>
      <c r="H378" s="8">
        <f>VLOOKUP(C378,'03_티어곡선'!$A$5:$F$104,5,FALSE)*IF(E378=5,'01_기준값'!$B$27,'01_기준값'!$B$26)</f>
        <v>2772313.882622499</v>
      </c>
      <c r="I378" s="12">
        <f>'01_기준값'!$B$25*(C378-1+E378/5)</f>
        <v>0.374</v>
      </c>
    </row>
    <row r="379" spans="1:9">
      <c r="A379" s="5">
        <v>7375</v>
      </c>
      <c r="B379" s="5" t="s">
        <v>522</v>
      </c>
      <c r="C379" s="5">
        <v>75</v>
      </c>
      <c r="D379" s="5" t="str">
        <f>VLOOKUP(C379,'03_티어곡선'!$A$5:$F$104,6,FALSE)</f>
        <v>Industry</v>
      </c>
      <c r="E379" s="5">
        <v>5</v>
      </c>
      <c r="F379" s="7">
        <f>VLOOKUP(C379,'03_티어곡선'!$A$5:$F$104,3,FALSE)</f>
        <v>68578795.28042905</v>
      </c>
      <c r="G379" s="7">
        <f>F379*'01_기준값'!$B$11*CHOOSE(E379,'01_기준값'!$B$12,'01_기준값'!$B$13,'01_기준값'!$B$14,'01_기준값'!$B$15,'01_기준값'!$B$16)</f>
        <v>1371575905.6085811</v>
      </c>
      <c r="H379" s="7">
        <f>VLOOKUP(C379,'03_티어곡선'!$A$5:$F$104,5,FALSE)*IF(E379=5,'01_기준값'!$B$27,'01_기준값'!$B$26)</f>
        <v>16633883.295734992</v>
      </c>
      <c r="I379" s="11">
        <f>'01_기준값'!$B$25*(C379-1+E379/5)</f>
        <v>0.375</v>
      </c>
    </row>
    <row r="380" spans="1:9">
      <c r="A380" s="6">
        <v>7376</v>
      </c>
      <c r="B380" s="6" t="s">
        <v>523</v>
      </c>
      <c r="C380" s="6">
        <v>76</v>
      </c>
      <c r="D380" s="6" t="str">
        <f>VLOOKUP(C380,'03_티어곡선'!$A$5:$F$104,6,FALSE)</f>
        <v>Industry</v>
      </c>
      <c r="E380" s="6">
        <v>1</v>
      </c>
      <c r="F380" s="8">
        <f>VLOOKUP(C380,'03_티어곡선'!$A$5:$F$104,3,FALSE)</f>
        <v>79850385.432759866</v>
      </c>
      <c r="G380" s="8">
        <f>F380*'01_기준값'!$B$11*CHOOSE(E380,'01_기준값'!$B$12,'01_기준값'!$B$13,'01_기준값'!$B$14,'01_기준값'!$B$15,'01_기준값'!$B$16)</f>
        <v>479102312.59655923</v>
      </c>
      <c r="H380" s="8">
        <f>VLOOKUP(C380,'03_티어곡선'!$A$5:$F$104,5,FALSE)*IF(E380=5,'01_기준값'!$B$27,'01_기준값'!$B$26)</f>
        <v>2806485.4583573379</v>
      </c>
      <c r="I380" s="12">
        <f>'01_기준값'!$B$25*(C380-1+E380/5)</f>
        <v>0.376</v>
      </c>
    </row>
    <row r="381" spans="1:9">
      <c r="A381" s="5">
        <v>7377</v>
      </c>
      <c r="B381" s="5" t="s">
        <v>523</v>
      </c>
      <c r="C381" s="5">
        <v>76</v>
      </c>
      <c r="D381" s="5" t="str">
        <f>VLOOKUP(C381,'03_티어곡선'!$A$5:$F$104,6,FALSE)</f>
        <v>Industry</v>
      </c>
      <c r="E381" s="5">
        <v>2</v>
      </c>
      <c r="F381" s="7">
        <f>VLOOKUP(C381,'03_티어곡선'!$A$5:$F$104,3,FALSE)</f>
        <v>79850385.432759866</v>
      </c>
      <c r="G381" s="7">
        <f>F381*'01_기준값'!$B$11*CHOOSE(E381,'01_기준값'!$B$12,'01_기준값'!$B$13,'01_기준값'!$B$14,'01_기준값'!$B$15,'01_기준값'!$B$16)</f>
        <v>718653468.89483881</v>
      </c>
      <c r="H381" s="7">
        <f>VLOOKUP(C381,'03_티어곡선'!$A$5:$F$104,5,FALSE)*IF(E381=5,'01_기준값'!$B$27,'01_기준값'!$B$26)</f>
        <v>2806485.4583573379</v>
      </c>
      <c r="I381" s="11">
        <f>'01_기준값'!$B$25*(C381-1+E381/5)</f>
        <v>0.37700000000000006</v>
      </c>
    </row>
    <row r="382" spans="1:9">
      <c r="A382" s="6">
        <v>7378</v>
      </c>
      <c r="B382" s="6" t="s">
        <v>523</v>
      </c>
      <c r="C382" s="6">
        <v>76</v>
      </c>
      <c r="D382" s="6" t="str">
        <f>VLOOKUP(C382,'03_티어곡선'!$A$5:$F$104,6,FALSE)</f>
        <v>Industry</v>
      </c>
      <c r="E382" s="6">
        <v>3</v>
      </c>
      <c r="F382" s="8">
        <f>VLOOKUP(C382,'03_티어곡선'!$A$5:$F$104,3,FALSE)</f>
        <v>79850385.432759866</v>
      </c>
      <c r="G382" s="8">
        <f>F382*'01_기준값'!$B$11*CHOOSE(E382,'01_기준값'!$B$12,'01_기준값'!$B$13,'01_기준값'!$B$14,'01_기준값'!$B$15,'01_기준값'!$B$16)</f>
        <v>958204625.19311845</v>
      </c>
      <c r="H382" s="8">
        <f>VLOOKUP(C382,'03_티어곡선'!$A$5:$F$104,5,FALSE)*IF(E382=5,'01_기준값'!$B$27,'01_기준값'!$B$26)</f>
        <v>2806485.4583573379</v>
      </c>
      <c r="I382" s="12">
        <f>'01_기준값'!$B$25*(C382-1+E382/5)</f>
        <v>0.378</v>
      </c>
    </row>
    <row r="383" spans="1:9">
      <c r="A383" s="5">
        <v>7379</v>
      </c>
      <c r="B383" s="5" t="s">
        <v>523</v>
      </c>
      <c r="C383" s="5">
        <v>76</v>
      </c>
      <c r="D383" s="5" t="str">
        <f>VLOOKUP(C383,'03_티어곡선'!$A$5:$F$104,6,FALSE)</f>
        <v>Industry</v>
      </c>
      <c r="E383" s="5">
        <v>4</v>
      </c>
      <c r="F383" s="7">
        <f>VLOOKUP(C383,'03_티어곡선'!$A$5:$F$104,3,FALSE)</f>
        <v>79850385.432759866</v>
      </c>
      <c r="G383" s="7">
        <f>F383*'01_기준값'!$B$11*CHOOSE(E383,'01_기준값'!$B$12,'01_기준값'!$B$13,'01_기준값'!$B$14,'01_기준값'!$B$15,'01_기준값'!$B$16)</f>
        <v>1277606166.9241579</v>
      </c>
      <c r="H383" s="7">
        <f>VLOOKUP(C383,'03_티어곡선'!$A$5:$F$104,5,FALSE)*IF(E383=5,'01_기준값'!$B$27,'01_기준값'!$B$26)</f>
        <v>2806485.4583573379</v>
      </c>
      <c r="I383" s="11">
        <f>'01_기준값'!$B$25*(C383-1+E383/5)</f>
        <v>0.379</v>
      </c>
    </row>
    <row r="384" spans="1:9">
      <c r="A384" s="6">
        <v>7380</v>
      </c>
      <c r="B384" s="6" t="s">
        <v>523</v>
      </c>
      <c r="C384" s="6">
        <v>76</v>
      </c>
      <c r="D384" s="6" t="str">
        <f>VLOOKUP(C384,'03_티어곡선'!$A$5:$F$104,6,FALSE)</f>
        <v>Industry</v>
      </c>
      <c r="E384" s="6">
        <v>5</v>
      </c>
      <c r="F384" s="8">
        <f>VLOOKUP(C384,'03_티어곡선'!$A$5:$F$104,3,FALSE)</f>
        <v>79850385.432759866</v>
      </c>
      <c r="G384" s="8">
        <f>F384*'01_기준값'!$B$11*CHOOSE(E384,'01_기준값'!$B$12,'01_기준값'!$B$13,'01_기준값'!$B$14,'01_기준값'!$B$15,'01_기준값'!$B$16)</f>
        <v>1597007708.6551974</v>
      </c>
      <c r="H384" s="8">
        <f>VLOOKUP(C384,'03_티어곡선'!$A$5:$F$104,5,FALSE)*IF(E384=5,'01_기준값'!$B$27,'01_기준값'!$B$26)</f>
        <v>16838912.750144027</v>
      </c>
      <c r="I384" s="12">
        <f>'01_기준값'!$B$25*(C384-1+E384/5)</f>
        <v>0.38</v>
      </c>
    </row>
    <row r="385" spans="1:9">
      <c r="A385" s="5">
        <v>7381</v>
      </c>
      <c r="B385" s="5" t="s">
        <v>524</v>
      </c>
      <c r="C385" s="5">
        <v>77</v>
      </c>
      <c r="D385" s="5" t="str">
        <f>VLOOKUP(C385,'03_티어곡선'!$A$5:$F$104,6,FALSE)</f>
        <v>Industry</v>
      </c>
      <c r="E385" s="5">
        <v>1</v>
      </c>
      <c r="F385" s="7">
        <f>VLOOKUP(C385,'03_티어곡선'!$A$5:$F$104,3,FALSE)</f>
        <v>93188412.262875408</v>
      </c>
      <c r="G385" s="7">
        <f>F385*'01_기준값'!$B$11*CHOOSE(E385,'01_기준값'!$B$12,'01_기준값'!$B$13,'01_기준값'!$B$14,'01_기준값'!$B$15,'01_기준값'!$B$16)</f>
        <v>559130473.57725251</v>
      </c>
      <c r="H385" s="7">
        <f>VLOOKUP(C385,'03_티어곡선'!$A$5:$F$104,5,FALSE)*IF(E385=5,'01_기준값'!$B$27,'01_기준값'!$B$26)</f>
        <v>2841078.2333638468</v>
      </c>
      <c r="I385" s="11">
        <f>'01_기준값'!$B$25*(C385-1+E385/5)</f>
        <v>0.38100000000000001</v>
      </c>
    </row>
    <row r="386" spans="1:9">
      <c r="A386" s="6">
        <v>7382</v>
      </c>
      <c r="B386" s="6" t="s">
        <v>524</v>
      </c>
      <c r="C386" s="6">
        <v>77</v>
      </c>
      <c r="D386" s="6" t="str">
        <f>VLOOKUP(C386,'03_티어곡선'!$A$5:$F$104,6,FALSE)</f>
        <v>Industry</v>
      </c>
      <c r="E386" s="6">
        <v>2</v>
      </c>
      <c r="F386" s="8">
        <f>VLOOKUP(C386,'03_티어곡선'!$A$5:$F$104,3,FALSE)</f>
        <v>93188412.262875408</v>
      </c>
      <c r="G386" s="8">
        <f>F386*'01_기준값'!$B$11*CHOOSE(E386,'01_기준값'!$B$12,'01_기준값'!$B$13,'01_기준값'!$B$14,'01_기준값'!$B$15,'01_기준값'!$B$16)</f>
        <v>838695710.3658787</v>
      </c>
      <c r="H386" s="8">
        <f>VLOOKUP(C386,'03_티어곡선'!$A$5:$F$104,5,FALSE)*IF(E386=5,'01_기준값'!$B$27,'01_기준값'!$B$26)</f>
        <v>2841078.2333638468</v>
      </c>
      <c r="I386" s="12">
        <f>'01_기준값'!$B$25*(C386-1+E386/5)</f>
        <v>0.38200000000000006</v>
      </c>
    </row>
    <row r="387" spans="1:9">
      <c r="A387" s="5">
        <v>7383</v>
      </c>
      <c r="B387" s="5" t="s">
        <v>524</v>
      </c>
      <c r="C387" s="5">
        <v>77</v>
      </c>
      <c r="D387" s="5" t="str">
        <f>VLOOKUP(C387,'03_티어곡선'!$A$5:$F$104,6,FALSE)</f>
        <v>Industry</v>
      </c>
      <c r="E387" s="5">
        <v>3</v>
      </c>
      <c r="F387" s="7">
        <f>VLOOKUP(C387,'03_티어곡선'!$A$5:$F$104,3,FALSE)</f>
        <v>93188412.262875408</v>
      </c>
      <c r="G387" s="7">
        <f>F387*'01_기준값'!$B$11*CHOOSE(E387,'01_기준값'!$B$12,'01_기준값'!$B$13,'01_기준값'!$B$14,'01_기준값'!$B$15,'01_기준값'!$B$16)</f>
        <v>1118260947.154505</v>
      </c>
      <c r="H387" s="7">
        <f>VLOOKUP(C387,'03_티어곡선'!$A$5:$F$104,5,FALSE)*IF(E387=5,'01_기준값'!$B$27,'01_기준값'!$B$26)</f>
        <v>2841078.2333638468</v>
      </c>
      <c r="I387" s="11">
        <f>'01_기준값'!$B$25*(C387-1+E387/5)</f>
        <v>0.38300000000000001</v>
      </c>
    </row>
    <row r="388" spans="1:9">
      <c r="A388" s="6">
        <v>7384</v>
      </c>
      <c r="B388" s="6" t="s">
        <v>524</v>
      </c>
      <c r="C388" s="6">
        <v>77</v>
      </c>
      <c r="D388" s="6" t="str">
        <f>VLOOKUP(C388,'03_티어곡선'!$A$5:$F$104,6,FALSE)</f>
        <v>Industry</v>
      </c>
      <c r="E388" s="6">
        <v>4</v>
      </c>
      <c r="F388" s="8">
        <f>VLOOKUP(C388,'03_티어곡선'!$A$5:$F$104,3,FALSE)</f>
        <v>93188412.262875408</v>
      </c>
      <c r="G388" s="8">
        <f>F388*'01_기준값'!$B$11*CHOOSE(E388,'01_기준값'!$B$12,'01_기준값'!$B$13,'01_기준값'!$B$14,'01_기준값'!$B$15,'01_기준값'!$B$16)</f>
        <v>1491014596.2060068</v>
      </c>
      <c r="H388" s="8">
        <f>VLOOKUP(C388,'03_티어곡선'!$A$5:$F$104,5,FALSE)*IF(E388=5,'01_기준값'!$B$27,'01_기준값'!$B$26)</f>
        <v>2841078.2333638468</v>
      </c>
      <c r="I388" s="12">
        <f>'01_기준값'!$B$25*(C388-1+E388/5)</f>
        <v>0.38400000000000001</v>
      </c>
    </row>
    <row r="389" spans="1:9">
      <c r="A389" s="5">
        <v>7385</v>
      </c>
      <c r="B389" s="5" t="s">
        <v>524</v>
      </c>
      <c r="C389" s="5">
        <v>77</v>
      </c>
      <c r="D389" s="5" t="str">
        <f>VLOOKUP(C389,'03_티어곡선'!$A$5:$F$104,6,FALSE)</f>
        <v>Industry</v>
      </c>
      <c r="E389" s="5">
        <v>5</v>
      </c>
      <c r="F389" s="7">
        <f>VLOOKUP(C389,'03_티어곡선'!$A$5:$F$104,3,FALSE)</f>
        <v>93188412.262875408</v>
      </c>
      <c r="G389" s="7">
        <f>F389*'01_기준값'!$B$11*CHOOSE(E389,'01_기준값'!$B$12,'01_기준값'!$B$13,'01_기준값'!$B$14,'01_기준값'!$B$15,'01_기준값'!$B$16)</f>
        <v>1863768245.2575083</v>
      </c>
      <c r="H389" s="7">
        <f>VLOOKUP(C389,'03_티어곡선'!$A$5:$F$104,5,FALSE)*IF(E389=5,'01_기준값'!$B$27,'01_기준값'!$B$26)</f>
        <v>17046469.400183082</v>
      </c>
      <c r="I389" s="11">
        <f>'01_기준값'!$B$25*(C389-1+E389/5)</f>
        <v>0.38500000000000001</v>
      </c>
    </row>
    <row r="390" spans="1:9">
      <c r="A390" s="6">
        <v>7386</v>
      </c>
      <c r="B390" s="6" t="s">
        <v>525</v>
      </c>
      <c r="C390" s="6">
        <v>78</v>
      </c>
      <c r="D390" s="6" t="str">
        <f>VLOOKUP(C390,'03_티어곡선'!$A$5:$F$104,6,FALSE)</f>
        <v>Industry</v>
      </c>
      <c r="E390" s="6">
        <v>1</v>
      </c>
      <c r="F390" s="8">
        <f>VLOOKUP(C390,'03_티어곡선'!$A$5:$F$104,3,FALSE)</f>
        <v>109004527.87193224</v>
      </c>
      <c r="G390" s="8">
        <f>F390*'01_기준값'!$B$11*CHOOSE(E390,'01_기준값'!$B$12,'01_기준값'!$B$13,'01_기준값'!$B$14,'01_기준값'!$B$15,'01_기준값'!$B$16)</f>
        <v>654027167.23159349</v>
      </c>
      <c r="H390" s="8">
        <f>VLOOKUP(C390,'03_티어곡선'!$A$5:$F$104,5,FALSE)*IF(E390=5,'01_기준값'!$B$27,'01_기준값'!$B$26)</f>
        <v>2876097.3993495381</v>
      </c>
      <c r="I390" s="12">
        <f>'01_기준값'!$B$25*(C390-1+E390/5)</f>
        <v>0.38600000000000001</v>
      </c>
    </row>
    <row r="391" spans="1:9">
      <c r="A391" s="5">
        <v>7387</v>
      </c>
      <c r="B391" s="5" t="s">
        <v>525</v>
      </c>
      <c r="C391" s="5">
        <v>78</v>
      </c>
      <c r="D391" s="5" t="str">
        <f>VLOOKUP(C391,'03_티어곡선'!$A$5:$F$104,6,FALSE)</f>
        <v>Industry</v>
      </c>
      <c r="E391" s="5">
        <v>2</v>
      </c>
      <c r="F391" s="7">
        <f>VLOOKUP(C391,'03_티어곡선'!$A$5:$F$104,3,FALSE)</f>
        <v>109004527.87193224</v>
      </c>
      <c r="G391" s="7">
        <f>F391*'01_기준값'!$B$11*CHOOSE(E391,'01_기준값'!$B$12,'01_기준값'!$B$13,'01_기준값'!$B$14,'01_기준값'!$B$15,'01_기준값'!$B$16)</f>
        <v>981040750.84739017</v>
      </c>
      <c r="H391" s="7">
        <f>VLOOKUP(C391,'03_티어곡선'!$A$5:$F$104,5,FALSE)*IF(E391=5,'01_기준값'!$B$27,'01_기준값'!$B$26)</f>
        <v>2876097.3993495381</v>
      </c>
      <c r="I391" s="11">
        <f>'01_기준값'!$B$25*(C391-1+E391/5)</f>
        <v>0.38700000000000001</v>
      </c>
    </row>
    <row r="392" spans="1:9">
      <c r="A392" s="6">
        <v>7388</v>
      </c>
      <c r="B392" s="6" t="s">
        <v>525</v>
      </c>
      <c r="C392" s="6">
        <v>78</v>
      </c>
      <c r="D392" s="6" t="str">
        <f>VLOOKUP(C392,'03_티어곡선'!$A$5:$F$104,6,FALSE)</f>
        <v>Industry</v>
      </c>
      <c r="E392" s="6">
        <v>3</v>
      </c>
      <c r="F392" s="8">
        <f>VLOOKUP(C392,'03_티어곡선'!$A$5:$F$104,3,FALSE)</f>
        <v>109004527.87193224</v>
      </c>
      <c r="G392" s="8">
        <f>F392*'01_기준값'!$B$11*CHOOSE(E392,'01_기준값'!$B$12,'01_기준값'!$B$13,'01_기준값'!$B$14,'01_기준값'!$B$15,'01_기준값'!$B$16)</f>
        <v>1308054334.463187</v>
      </c>
      <c r="H392" s="8">
        <f>VLOOKUP(C392,'03_티어곡선'!$A$5:$F$104,5,FALSE)*IF(E392=5,'01_기준값'!$B$27,'01_기준값'!$B$26)</f>
        <v>2876097.3993495381</v>
      </c>
      <c r="I392" s="12">
        <f>'01_기준값'!$B$25*(C392-1+E392/5)</f>
        <v>0.38799999999999996</v>
      </c>
    </row>
    <row r="393" spans="1:9">
      <c r="A393" s="5">
        <v>7389</v>
      </c>
      <c r="B393" s="5" t="s">
        <v>525</v>
      </c>
      <c r="C393" s="5">
        <v>78</v>
      </c>
      <c r="D393" s="5" t="str">
        <f>VLOOKUP(C393,'03_티어곡선'!$A$5:$F$104,6,FALSE)</f>
        <v>Industry</v>
      </c>
      <c r="E393" s="5">
        <v>4</v>
      </c>
      <c r="F393" s="7">
        <f>VLOOKUP(C393,'03_티어곡선'!$A$5:$F$104,3,FALSE)</f>
        <v>109004527.87193224</v>
      </c>
      <c r="G393" s="7">
        <f>F393*'01_기준값'!$B$11*CHOOSE(E393,'01_기준값'!$B$12,'01_기준값'!$B$13,'01_기준값'!$B$14,'01_기준값'!$B$15,'01_기준값'!$B$16)</f>
        <v>1744072445.9509161</v>
      </c>
      <c r="H393" s="7">
        <f>VLOOKUP(C393,'03_티어곡선'!$A$5:$F$104,5,FALSE)*IF(E393=5,'01_기준값'!$B$27,'01_기준값'!$B$26)</f>
        <v>2876097.3993495381</v>
      </c>
      <c r="I393" s="11">
        <f>'01_기준값'!$B$25*(C393-1+E393/5)</f>
        <v>0.38900000000000001</v>
      </c>
    </row>
    <row r="394" spans="1:9">
      <c r="A394" s="6">
        <v>7390</v>
      </c>
      <c r="B394" s="6" t="s">
        <v>525</v>
      </c>
      <c r="C394" s="6">
        <v>78</v>
      </c>
      <c r="D394" s="6" t="str">
        <f>VLOOKUP(C394,'03_티어곡선'!$A$5:$F$104,6,FALSE)</f>
        <v>Industry</v>
      </c>
      <c r="E394" s="6">
        <v>5</v>
      </c>
      <c r="F394" s="8">
        <f>VLOOKUP(C394,'03_티어곡선'!$A$5:$F$104,3,FALSE)</f>
        <v>109004527.87193224</v>
      </c>
      <c r="G394" s="8">
        <f>F394*'01_기준값'!$B$11*CHOOSE(E394,'01_기준값'!$B$12,'01_기준값'!$B$13,'01_기준값'!$B$14,'01_기준값'!$B$15,'01_기준값'!$B$16)</f>
        <v>2180090557.4386449</v>
      </c>
      <c r="H394" s="8">
        <f>VLOOKUP(C394,'03_티어곡선'!$A$5:$F$104,5,FALSE)*IF(E394=5,'01_기준값'!$B$27,'01_기준값'!$B$26)</f>
        <v>17256584.396097228</v>
      </c>
      <c r="I394" s="12">
        <f>'01_기준값'!$B$25*(C394-1+E394/5)</f>
        <v>0.39</v>
      </c>
    </row>
    <row r="395" spans="1:9">
      <c r="A395" s="5">
        <v>7391</v>
      </c>
      <c r="B395" s="5" t="s">
        <v>526</v>
      </c>
      <c r="C395" s="5">
        <v>79</v>
      </c>
      <c r="D395" s="5" t="str">
        <f>VLOOKUP(C395,'03_티어곡선'!$A$5:$F$104,6,FALSE)</f>
        <v>Industry</v>
      </c>
      <c r="E395" s="5">
        <v>1</v>
      </c>
      <c r="F395" s="7">
        <f>VLOOKUP(C395,'03_티어곡선'!$A$5:$F$104,3,FALSE)</f>
        <v>127798246.34537153</v>
      </c>
      <c r="G395" s="7">
        <f>F395*'01_기준값'!$B$11*CHOOSE(E395,'01_기준값'!$B$12,'01_기준값'!$B$13,'01_기준값'!$B$14,'01_기준값'!$B$15,'01_기준값'!$B$16)</f>
        <v>766789478.07222915</v>
      </c>
      <c r="H395" s="7">
        <f>VLOOKUP(C395,'03_티어곡선'!$A$5:$F$104,5,FALSE)*IF(E395=5,'01_기준값'!$B$27,'01_기준값'!$B$26)</f>
        <v>2911548.2120149769</v>
      </c>
      <c r="I395" s="11">
        <f>'01_기준값'!$B$25*(C395-1+E395/5)</f>
        <v>0.39100000000000001</v>
      </c>
    </row>
    <row r="396" spans="1:9">
      <c r="A396" s="6">
        <v>7392</v>
      </c>
      <c r="B396" s="6" t="s">
        <v>526</v>
      </c>
      <c r="C396" s="6">
        <v>79</v>
      </c>
      <c r="D396" s="6" t="str">
        <f>VLOOKUP(C396,'03_티어곡선'!$A$5:$F$104,6,FALSE)</f>
        <v>Industry</v>
      </c>
      <c r="E396" s="6">
        <v>2</v>
      </c>
      <c r="F396" s="8">
        <f>VLOOKUP(C396,'03_티어곡선'!$A$5:$F$104,3,FALSE)</f>
        <v>127798246.34537153</v>
      </c>
      <c r="G396" s="8">
        <f>F396*'01_기준값'!$B$11*CHOOSE(E396,'01_기준값'!$B$12,'01_기준값'!$B$13,'01_기준값'!$B$14,'01_기준값'!$B$15,'01_기준값'!$B$16)</f>
        <v>1150184217.1083438</v>
      </c>
      <c r="H396" s="8">
        <f>VLOOKUP(C396,'03_티어곡선'!$A$5:$F$104,5,FALSE)*IF(E396=5,'01_기준값'!$B$27,'01_기준값'!$B$26)</f>
        <v>2911548.2120149769</v>
      </c>
      <c r="I396" s="12">
        <f>'01_기준값'!$B$25*(C396-1+E396/5)</f>
        <v>0.39200000000000002</v>
      </c>
    </row>
    <row r="397" spans="1:9">
      <c r="A397" s="5">
        <v>7393</v>
      </c>
      <c r="B397" s="5" t="s">
        <v>526</v>
      </c>
      <c r="C397" s="5">
        <v>79</v>
      </c>
      <c r="D397" s="5" t="str">
        <f>VLOOKUP(C397,'03_티어곡선'!$A$5:$F$104,6,FALSE)</f>
        <v>Industry</v>
      </c>
      <c r="E397" s="5">
        <v>3</v>
      </c>
      <c r="F397" s="7">
        <f>VLOOKUP(C397,'03_티어곡선'!$A$5:$F$104,3,FALSE)</f>
        <v>127798246.34537153</v>
      </c>
      <c r="G397" s="7">
        <f>F397*'01_기준값'!$B$11*CHOOSE(E397,'01_기준값'!$B$12,'01_기준값'!$B$13,'01_기준값'!$B$14,'01_기준값'!$B$15,'01_기준값'!$B$16)</f>
        <v>1533578956.1444583</v>
      </c>
      <c r="H397" s="7">
        <f>VLOOKUP(C397,'03_티어곡선'!$A$5:$F$104,5,FALSE)*IF(E397=5,'01_기준값'!$B$27,'01_기준값'!$B$26)</f>
        <v>2911548.2120149769</v>
      </c>
      <c r="I397" s="11">
        <f>'01_기준값'!$B$25*(C397-1+E397/5)</f>
        <v>0.39299999999999996</v>
      </c>
    </row>
    <row r="398" spans="1:9">
      <c r="A398" s="6">
        <v>7394</v>
      </c>
      <c r="B398" s="6" t="s">
        <v>526</v>
      </c>
      <c r="C398" s="6">
        <v>79</v>
      </c>
      <c r="D398" s="6" t="str">
        <f>VLOOKUP(C398,'03_티어곡선'!$A$5:$F$104,6,FALSE)</f>
        <v>Industry</v>
      </c>
      <c r="E398" s="6">
        <v>4</v>
      </c>
      <c r="F398" s="8">
        <f>VLOOKUP(C398,'03_티어곡선'!$A$5:$F$104,3,FALSE)</f>
        <v>127798246.34537153</v>
      </c>
      <c r="G398" s="8">
        <f>F398*'01_기준값'!$B$11*CHOOSE(E398,'01_기준값'!$B$12,'01_기준값'!$B$13,'01_기준값'!$B$14,'01_기준값'!$B$15,'01_기준값'!$B$16)</f>
        <v>2044771941.5259447</v>
      </c>
      <c r="H398" s="8">
        <f>VLOOKUP(C398,'03_티어곡선'!$A$5:$F$104,5,FALSE)*IF(E398=5,'01_기준값'!$B$27,'01_기준값'!$B$26)</f>
        <v>2911548.2120149769</v>
      </c>
      <c r="I398" s="12">
        <f>'01_기준값'!$B$25*(C398-1+E398/5)</f>
        <v>0.39400000000000002</v>
      </c>
    </row>
    <row r="399" spans="1:9">
      <c r="A399" s="5">
        <v>7395</v>
      </c>
      <c r="B399" s="5" t="s">
        <v>526</v>
      </c>
      <c r="C399" s="5">
        <v>79</v>
      </c>
      <c r="D399" s="5" t="str">
        <f>VLOOKUP(C399,'03_티어곡선'!$A$5:$F$104,6,FALSE)</f>
        <v>Industry</v>
      </c>
      <c r="E399" s="5">
        <v>5</v>
      </c>
      <c r="F399" s="7">
        <f>VLOOKUP(C399,'03_티어곡선'!$A$5:$F$104,3,FALSE)</f>
        <v>127798246.34537153</v>
      </c>
      <c r="G399" s="7">
        <f>F399*'01_기준값'!$B$11*CHOOSE(E399,'01_기준값'!$B$12,'01_기준값'!$B$13,'01_기준값'!$B$14,'01_기준값'!$B$15,'01_기준값'!$B$16)</f>
        <v>2555964926.9074306</v>
      </c>
      <c r="H399" s="7">
        <f>VLOOKUP(C399,'03_티어곡선'!$A$5:$F$104,5,FALSE)*IF(E399=5,'01_기준값'!$B$27,'01_기준값'!$B$26)</f>
        <v>17469289.272089861</v>
      </c>
      <c r="I399" s="11">
        <f>'01_기준값'!$B$25*(C399-1+E399/5)</f>
        <v>0.39500000000000002</v>
      </c>
    </row>
    <row r="400" spans="1:9">
      <c r="A400" s="6">
        <v>7396</v>
      </c>
      <c r="B400" s="6" t="s">
        <v>527</v>
      </c>
      <c r="C400" s="6">
        <v>80</v>
      </c>
      <c r="D400" s="6" t="str">
        <f>VLOOKUP(C400,'03_티어곡선'!$A$5:$F$104,6,FALSE)</f>
        <v>Industry</v>
      </c>
      <c r="E400" s="6">
        <v>1</v>
      </c>
      <c r="F400" s="8">
        <f>VLOOKUP(C400,'03_티어곡선'!$A$5:$F$104,3,FALSE)</f>
        <v>150176846.68341178</v>
      </c>
      <c r="G400" s="8">
        <f>F400*'01_기준값'!$B$11*CHOOSE(E400,'01_기준값'!$B$12,'01_기준값'!$B$13,'01_기준값'!$B$14,'01_기준값'!$B$15,'01_기준값'!$B$16)</f>
        <v>901061080.10047066</v>
      </c>
      <c r="H400" s="8">
        <f>VLOOKUP(C400,'03_티어곡선'!$A$5:$F$104,5,FALSE)*IF(E400=5,'01_기준값'!$B$27,'01_기준값'!$B$26)</f>
        <v>2947435.9918425586</v>
      </c>
      <c r="I400" s="12">
        <f>'01_기준값'!$B$25*(C400-1+E400/5)</f>
        <v>0.39600000000000002</v>
      </c>
    </row>
    <row r="401" spans="1:9">
      <c r="A401" s="5">
        <v>7397</v>
      </c>
      <c r="B401" s="5" t="s">
        <v>527</v>
      </c>
      <c r="C401" s="5">
        <v>80</v>
      </c>
      <c r="D401" s="5" t="str">
        <f>VLOOKUP(C401,'03_티어곡선'!$A$5:$F$104,6,FALSE)</f>
        <v>Industry</v>
      </c>
      <c r="E401" s="5">
        <v>2</v>
      </c>
      <c r="F401" s="7">
        <f>VLOOKUP(C401,'03_티어곡선'!$A$5:$F$104,3,FALSE)</f>
        <v>150176846.68341178</v>
      </c>
      <c r="G401" s="7">
        <f>F401*'01_기준값'!$B$11*CHOOSE(E401,'01_기준값'!$B$12,'01_기준값'!$B$13,'01_기준값'!$B$14,'01_기준값'!$B$15,'01_기준값'!$B$16)</f>
        <v>1351591620.1507061</v>
      </c>
      <c r="H401" s="7">
        <f>VLOOKUP(C401,'03_티어곡선'!$A$5:$F$104,5,FALSE)*IF(E401=5,'01_기준값'!$B$27,'01_기준값'!$B$26)</f>
        <v>2947435.9918425586</v>
      </c>
      <c r="I401" s="11">
        <f>'01_기준값'!$B$25*(C401-1+E401/5)</f>
        <v>0.39700000000000002</v>
      </c>
    </row>
    <row r="402" spans="1:9">
      <c r="A402" s="6">
        <v>7398</v>
      </c>
      <c r="B402" s="6" t="s">
        <v>527</v>
      </c>
      <c r="C402" s="6">
        <v>80</v>
      </c>
      <c r="D402" s="6" t="str">
        <f>VLOOKUP(C402,'03_티어곡선'!$A$5:$F$104,6,FALSE)</f>
        <v>Industry</v>
      </c>
      <c r="E402" s="6">
        <v>3</v>
      </c>
      <c r="F402" s="8">
        <f>VLOOKUP(C402,'03_티어곡선'!$A$5:$F$104,3,FALSE)</f>
        <v>150176846.68341178</v>
      </c>
      <c r="G402" s="8">
        <f>F402*'01_기준값'!$B$11*CHOOSE(E402,'01_기준값'!$B$12,'01_기준값'!$B$13,'01_기준값'!$B$14,'01_기준값'!$B$15,'01_기준값'!$B$16)</f>
        <v>1802122160.2009413</v>
      </c>
      <c r="H402" s="8">
        <f>VLOOKUP(C402,'03_티어곡선'!$A$5:$F$104,5,FALSE)*IF(E402=5,'01_기준값'!$B$27,'01_기준값'!$B$26)</f>
        <v>2947435.9918425586</v>
      </c>
      <c r="I402" s="12">
        <f>'01_기준값'!$B$25*(C402-1+E402/5)</f>
        <v>0.39799999999999996</v>
      </c>
    </row>
    <row r="403" spans="1:9">
      <c r="A403" s="5">
        <v>7399</v>
      </c>
      <c r="B403" s="5" t="s">
        <v>527</v>
      </c>
      <c r="C403" s="5">
        <v>80</v>
      </c>
      <c r="D403" s="5" t="str">
        <f>VLOOKUP(C403,'03_티어곡선'!$A$5:$F$104,6,FALSE)</f>
        <v>Industry</v>
      </c>
      <c r="E403" s="5">
        <v>4</v>
      </c>
      <c r="F403" s="7">
        <f>VLOOKUP(C403,'03_티어곡선'!$A$5:$F$104,3,FALSE)</f>
        <v>150176846.68341178</v>
      </c>
      <c r="G403" s="7">
        <f>F403*'01_기준값'!$B$11*CHOOSE(E403,'01_기준값'!$B$12,'01_기준값'!$B$13,'01_기준값'!$B$14,'01_기준값'!$B$15,'01_기준값'!$B$16)</f>
        <v>2402829546.9345889</v>
      </c>
      <c r="H403" s="7">
        <f>VLOOKUP(C403,'03_티어곡선'!$A$5:$F$104,5,FALSE)*IF(E403=5,'01_기준값'!$B$27,'01_기준값'!$B$26)</f>
        <v>2947435.9918425586</v>
      </c>
      <c r="I403" s="11">
        <f>'01_기준값'!$B$25*(C403-1+E403/5)</f>
        <v>0.39900000000000002</v>
      </c>
    </row>
    <row r="404" spans="1:9">
      <c r="A404" s="6">
        <v>7400</v>
      </c>
      <c r="B404" s="6" t="s">
        <v>527</v>
      </c>
      <c r="C404" s="6">
        <v>80</v>
      </c>
      <c r="D404" s="6" t="str">
        <f>VLOOKUP(C404,'03_티어곡선'!$A$5:$F$104,6,FALSE)</f>
        <v>Industry</v>
      </c>
      <c r="E404" s="6">
        <v>5</v>
      </c>
      <c r="F404" s="8">
        <f>VLOOKUP(C404,'03_티어곡선'!$A$5:$F$104,3,FALSE)</f>
        <v>150176846.68341178</v>
      </c>
      <c r="G404" s="8">
        <f>F404*'01_기준값'!$B$11*CHOOSE(E404,'01_기준값'!$B$12,'01_기준값'!$B$13,'01_기준값'!$B$14,'01_기준값'!$B$15,'01_기준값'!$B$16)</f>
        <v>3003536933.6682358</v>
      </c>
      <c r="H404" s="8">
        <f>VLOOKUP(C404,'03_티어곡선'!$A$5:$F$104,5,FALSE)*IF(E404=5,'01_기준값'!$B$27,'01_기준값'!$B$26)</f>
        <v>17684615.951055352</v>
      </c>
      <c r="I404" s="12">
        <f>'01_기준값'!$B$25*(C404-1+E404/5)</f>
        <v>0.4</v>
      </c>
    </row>
    <row r="405" spans="1:9">
      <c r="A405" s="5">
        <v>7401</v>
      </c>
      <c r="B405" s="5" t="s">
        <v>528</v>
      </c>
      <c r="C405" s="5">
        <v>81</v>
      </c>
      <c r="D405" s="5" t="str">
        <f>VLOOKUP(C405,'03_티어곡선'!$A$5:$F$104,6,FALSE)</f>
        <v>Finance</v>
      </c>
      <c r="E405" s="5">
        <v>1</v>
      </c>
      <c r="F405" s="7">
        <f>VLOOKUP(C405,'03_티어곡선'!$A$5:$F$104,3,FALSE)</f>
        <v>176880027.8747732</v>
      </c>
      <c r="G405" s="7">
        <f>F405*'01_기준값'!$B$11*CHOOSE(E405,'01_기준값'!$B$12,'01_기준값'!$B$13,'01_기준값'!$B$14,'01_기준값'!$B$15,'01_기준값'!$B$16)</f>
        <v>1061280167.2486392</v>
      </c>
      <c r="H405" s="7">
        <f>VLOOKUP(C405,'03_티어곡선'!$A$5:$F$104,5,FALSE)*IF(E405=5,'01_기준값'!$B$27,'01_기준값'!$B$26)</f>
        <v>2983766.1248950111</v>
      </c>
      <c r="I405" s="11">
        <f>'01_기준값'!$B$25*(C405-1+E405/5)</f>
        <v>0.40100000000000002</v>
      </c>
    </row>
    <row r="406" spans="1:9">
      <c r="A406" s="6">
        <v>7402</v>
      </c>
      <c r="B406" s="6" t="s">
        <v>528</v>
      </c>
      <c r="C406" s="6">
        <v>81</v>
      </c>
      <c r="D406" s="6" t="str">
        <f>VLOOKUP(C406,'03_티어곡선'!$A$5:$F$104,6,FALSE)</f>
        <v>Finance</v>
      </c>
      <c r="E406" s="6">
        <v>2</v>
      </c>
      <c r="F406" s="8">
        <f>VLOOKUP(C406,'03_티어곡선'!$A$5:$F$104,3,FALSE)</f>
        <v>176880027.8747732</v>
      </c>
      <c r="G406" s="8">
        <f>F406*'01_기준값'!$B$11*CHOOSE(E406,'01_기준값'!$B$12,'01_기준값'!$B$13,'01_기준값'!$B$14,'01_기준값'!$B$15,'01_기준값'!$B$16)</f>
        <v>1591920250.8729589</v>
      </c>
      <c r="H406" s="8">
        <f>VLOOKUP(C406,'03_티어곡선'!$A$5:$F$104,5,FALSE)*IF(E406=5,'01_기준값'!$B$27,'01_기준값'!$B$26)</f>
        <v>2983766.1248950111</v>
      </c>
      <c r="I406" s="12">
        <f>'01_기준값'!$B$25*(C406-1+E406/5)</f>
        <v>0.40200000000000002</v>
      </c>
    </row>
    <row r="407" spans="1:9">
      <c r="A407" s="5">
        <v>7403</v>
      </c>
      <c r="B407" s="5" t="s">
        <v>528</v>
      </c>
      <c r="C407" s="5">
        <v>81</v>
      </c>
      <c r="D407" s="5" t="str">
        <f>VLOOKUP(C407,'03_티어곡선'!$A$5:$F$104,6,FALSE)</f>
        <v>Finance</v>
      </c>
      <c r="E407" s="5">
        <v>3</v>
      </c>
      <c r="F407" s="7">
        <f>VLOOKUP(C407,'03_티어곡선'!$A$5:$F$104,3,FALSE)</f>
        <v>176880027.8747732</v>
      </c>
      <c r="G407" s="7">
        <f>F407*'01_기준값'!$B$11*CHOOSE(E407,'01_기준값'!$B$12,'01_기준값'!$B$13,'01_기준값'!$B$14,'01_기준값'!$B$15,'01_기준값'!$B$16)</f>
        <v>2122560334.4972785</v>
      </c>
      <c r="H407" s="7">
        <f>VLOOKUP(C407,'03_티어곡선'!$A$5:$F$104,5,FALSE)*IF(E407=5,'01_기준값'!$B$27,'01_기준값'!$B$26)</f>
        <v>2983766.1248950111</v>
      </c>
      <c r="I407" s="11">
        <f>'01_기준값'!$B$25*(C407-1+E407/5)</f>
        <v>0.40299999999999997</v>
      </c>
    </row>
    <row r="408" spans="1:9">
      <c r="A408" s="6">
        <v>7404</v>
      </c>
      <c r="B408" s="6" t="s">
        <v>528</v>
      </c>
      <c r="C408" s="6">
        <v>81</v>
      </c>
      <c r="D408" s="6" t="str">
        <f>VLOOKUP(C408,'03_티어곡선'!$A$5:$F$104,6,FALSE)</f>
        <v>Finance</v>
      </c>
      <c r="E408" s="6">
        <v>4</v>
      </c>
      <c r="F408" s="8">
        <f>VLOOKUP(C408,'03_티어곡선'!$A$5:$F$104,3,FALSE)</f>
        <v>176880027.8747732</v>
      </c>
      <c r="G408" s="8">
        <f>F408*'01_기준값'!$B$11*CHOOSE(E408,'01_기준값'!$B$12,'01_기준값'!$B$13,'01_기준값'!$B$14,'01_기준값'!$B$15,'01_기준값'!$B$16)</f>
        <v>2830080445.9963717</v>
      </c>
      <c r="H408" s="8">
        <f>VLOOKUP(C408,'03_티어곡선'!$A$5:$F$104,5,FALSE)*IF(E408=5,'01_기준값'!$B$27,'01_기준값'!$B$26)</f>
        <v>2983766.1248950111</v>
      </c>
      <c r="I408" s="12">
        <f>'01_기준값'!$B$25*(C408-1+E408/5)</f>
        <v>0.40399999999999997</v>
      </c>
    </row>
    <row r="409" spans="1:9">
      <c r="A409" s="5">
        <v>7405</v>
      </c>
      <c r="B409" s="5" t="s">
        <v>528</v>
      </c>
      <c r="C409" s="5">
        <v>81</v>
      </c>
      <c r="D409" s="5" t="str">
        <f>VLOOKUP(C409,'03_티어곡선'!$A$5:$F$104,6,FALSE)</f>
        <v>Finance</v>
      </c>
      <c r="E409" s="5">
        <v>5</v>
      </c>
      <c r="F409" s="7">
        <f>VLOOKUP(C409,'03_티어곡선'!$A$5:$F$104,3,FALSE)</f>
        <v>176880027.8747732</v>
      </c>
      <c r="G409" s="7">
        <f>F409*'01_기준값'!$B$11*CHOOSE(E409,'01_기준값'!$B$12,'01_기준값'!$B$13,'01_기준값'!$B$14,'01_기준값'!$B$15,'01_기준값'!$B$16)</f>
        <v>3537600557.4954643</v>
      </c>
      <c r="H409" s="7">
        <f>VLOOKUP(C409,'03_티어곡선'!$A$5:$F$104,5,FALSE)*IF(E409=5,'01_기준값'!$B$27,'01_기준값'!$B$26)</f>
        <v>17902596.749370068</v>
      </c>
      <c r="I409" s="11">
        <f>'01_기준값'!$B$25*(C409-1+E409/5)</f>
        <v>0.40500000000000003</v>
      </c>
    </row>
    <row r="410" spans="1:9">
      <c r="A410" s="6">
        <v>7406</v>
      </c>
      <c r="B410" s="6" t="s">
        <v>529</v>
      </c>
      <c r="C410" s="6">
        <v>82</v>
      </c>
      <c r="D410" s="6" t="str">
        <f>VLOOKUP(C410,'03_티어곡선'!$A$5:$F$104,6,FALSE)</f>
        <v>Finance</v>
      </c>
      <c r="E410" s="6">
        <v>1</v>
      </c>
      <c r="F410" s="8">
        <f>VLOOKUP(C410,'03_티어곡선'!$A$5:$F$104,3,FALSE)</f>
        <v>208810505.78247756</v>
      </c>
      <c r="G410" s="8">
        <f>F410*'01_기준값'!$B$11*CHOOSE(E410,'01_기준값'!$B$12,'01_기준값'!$B$13,'01_기준값'!$B$14,'01_기준값'!$B$15,'01_기준값'!$B$16)</f>
        <v>1252863034.6948655</v>
      </c>
      <c r="H410" s="8">
        <f>VLOOKUP(C410,'03_티어곡선'!$A$5:$F$104,5,FALSE)*IF(E410=5,'01_기준값'!$B$27,'01_기준값'!$B$26)</f>
        <v>3020544.0636237408</v>
      </c>
      <c r="I410" s="12">
        <f>'01_기준값'!$B$25*(C410-1+E410/5)</f>
        <v>0.40600000000000003</v>
      </c>
    </row>
    <row r="411" spans="1:9">
      <c r="A411" s="5">
        <v>7407</v>
      </c>
      <c r="B411" s="5" t="s">
        <v>529</v>
      </c>
      <c r="C411" s="5">
        <v>82</v>
      </c>
      <c r="D411" s="5" t="str">
        <f>VLOOKUP(C411,'03_티어곡선'!$A$5:$F$104,6,FALSE)</f>
        <v>Finance</v>
      </c>
      <c r="E411" s="5">
        <v>2</v>
      </c>
      <c r="F411" s="7">
        <f>VLOOKUP(C411,'03_티어곡선'!$A$5:$F$104,3,FALSE)</f>
        <v>208810505.78247756</v>
      </c>
      <c r="G411" s="7">
        <f>F411*'01_기준값'!$B$11*CHOOSE(E411,'01_기준값'!$B$12,'01_기준값'!$B$13,'01_기준값'!$B$14,'01_기준값'!$B$15,'01_기준값'!$B$16)</f>
        <v>1879294552.0422981</v>
      </c>
      <c r="H411" s="7">
        <f>VLOOKUP(C411,'03_티어곡선'!$A$5:$F$104,5,FALSE)*IF(E411=5,'01_기준값'!$B$27,'01_기준값'!$B$26)</f>
        <v>3020544.0636237408</v>
      </c>
      <c r="I411" s="11">
        <f>'01_기준값'!$B$25*(C411-1+E411/5)</f>
        <v>0.40700000000000003</v>
      </c>
    </row>
    <row r="412" spans="1:9">
      <c r="A412" s="6">
        <v>7408</v>
      </c>
      <c r="B412" s="6" t="s">
        <v>529</v>
      </c>
      <c r="C412" s="6">
        <v>82</v>
      </c>
      <c r="D412" s="6" t="str">
        <f>VLOOKUP(C412,'03_티어곡선'!$A$5:$F$104,6,FALSE)</f>
        <v>Finance</v>
      </c>
      <c r="E412" s="6">
        <v>3</v>
      </c>
      <c r="F412" s="8">
        <f>VLOOKUP(C412,'03_티어곡선'!$A$5:$F$104,3,FALSE)</f>
        <v>208810505.78247756</v>
      </c>
      <c r="G412" s="8">
        <f>F412*'01_기준값'!$B$11*CHOOSE(E412,'01_기준값'!$B$12,'01_기준값'!$B$13,'01_기준값'!$B$14,'01_기준값'!$B$15,'01_기준값'!$B$16)</f>
        <v>2505726069.3897309</v>
      </c>
      <c r="H412" s="8">
        <f>VLOOKUP(C412,'03_티어곡선'!$A$5:$F$104,5,FALSE)*IF(E412=5,'01_기준값'!$B$27,'01_기준값'!$B$26)</f>
        <v>3020544.0636237408</v>
      </c>
      <c r="I412" s="12">
        <f>'01_기준값'!$B$25*(C412-1+E412/5)</f>
        <v>0.40799999999999997</v>
      </c>
    </row>
    <row r="413" spans="1:9">
      <c r="A413" s="5">
        <v>7409</v>
      </c>
      <c r="B413" s="5" t="s">
        <v>529</v>
      </c>
      <c r="C413" s="5">
        <v>82</v>
      </c>
      <c r="D413" s="5" t="str">
        <f>VLOOKUP(C413,'03_티어곡선'!$A$5:$F$104,6,FALSE)</f>
        <v>Finance</v>
      </c>
      <c r="E413" s="5">
        <v>4</v>
      </c>
      <c r="F413" s="7">
        <f>VLOOKUP(C413,'03_티어곡선'!$A$5:$F$104,3,FALSE)</f>
        <v>208810505.78247756</v>
      </c>
      <c r="G413" s="7">
        <f>F413*'01_기준값'!$B$11*CHOOSE(E413,'01_기준값'!$B$12,'01_기준값'!$B$13,'01_기준값'!$B$14,'01_기준값'!$B$15,'01_기준값'!$B$16)</f>
        <v>3340968092.5196414</v>
      </c>
      <c r="H413" s="7">
        <f>VLOOKUP(C413,'03_티어곡선'!$A$5:$F$104,5,FALSE)*IF(E413=5,'01_기준값'!$B$27,'01_기준값'!$B$26)</f>
        <v>3020544.0636237408</v>
      </c>
      <c r="I413" s="11">
        <f>'01_기준값'!$B$25*(C413-1+E413/5)</f>
        <v>0.40899999999999997</v>
      </c>
    </row>
    <row r="414" spans="1:9">
      <c r="A414" s="6">
        <v>7410</v>
      </c>
      <c r="B414" s="6" t="s">
        <v>529</v>
      </c>
      <c r="C414" s="6">
        <v>82</v>
      </c>
      <c r="D414" s="6" t="str">
        <f>VLOOKUP(C414,'03_티어곡선'!$A$5:$F$104,6,FALSE)</f>
        <v>Finance</v>
      </c>
      <c r="E414" s="6">
        <v>5</v>
      </c>
      <c r="F414" s="8">
        <f>VLOOKUP(C414,'03_티어곡선'!$A$5:$F$104,3,FALSE)</f>
        <v>208810505.78247756</v>
      </c>
      <c r="G414" s="8">
        <f>F414*'01_기준값'!$B$11*CHOOSE(E414,'01_기준값'!$B$12,'01_기준값'!$B$13,'01_기준값'!$B$14,'01_기준값'!$B$15,'01_기준값'!$B$16)</f>
        <v>4176210115.6495514</v>
      </c>
      <c r="H414" s="8">
        <f>VLOOKUP(C414,'03_티어곡선'!$A$5:$F$104,5,FALSE)*IF(E414=5,'01_기준값'!$B$27,'01_기준값'!$B$26)</f>
        <v>18123264.381742444</v>
      </c>
      <c r="I414" s="12">
        <f>'01_기준값'!$B$25*(C414-1+E414/5)</f>
        <v>0.41000000000000003</v>
      </c>
    </row>
    <row r="415" spans="1:9">
      <c r="A415" s="5">
        <v>7411</v>
      </c>
      <c r="B415" s="5" t="s">
        <v>530</v>
      </c>
      <c r="C415" s="5">
        <v>83</v>
      </c>
      <c r="D415" s="5" t="str">
        <f>VLOOKUP(C415,'03_티어곡선'!$A$5:$F$104,6,FALSE)</f>
        <v>Finance</v>
      </c>
      <c r="E415" s="5">
        <v>1</v>
      </c>
      <c r="F415" s="7">
        <f>VLOOKUP(C415,'03_티어곡선'!$A$5:$F$104,3,FALSE)</f>
        <v>247072052.47006148</v>
      </c>
      <c r="G415" s="7">
        <f>F415*'01_기준값'!$B$11*CHOOSE(E415,'01_기준값'!$B$12,'01_기준값'!$B$13,'01_기준값'!$B$14,'01_기준값'!$B$15,'01_기준값'!$B$16)</f>
        <v>1482432314.820369</v>
      </c>
      <c r="H415" s="7">
        <f>VLOOKUP(C415,'03_티어곡선'!$A$5:$F$104,5,FALSE)*IF(E415=5,'01_기준값'!$B$27,'01_기준값'!$B$26)</f>
        <v>3057775.3276871368</v>
      </c>
      <c r="I415" s="11">
        <f>'01_기준값'!$B$25*(C415-1+E415/5)</f>
        <v>0.41100000000000003</v>
      </c>
    </row>
    <row r="416" spans="1:9">
      <c r="A416" s="6">
        <v>7412</v>
      </c>
      <c r="B416" s="6" t="s">
        <v>530</v>
      </c>
      <c r="C416" s="6">
        <v>83</v>
      </c>
      <c r="D416" s="6" t="str">
        <f>VLOOKUP(C416,'03_티어곡선'!$A$5:$F$104,6,FALSE)</f>
        <v>Finance</v>
      </c>
      <c r="E416" s="6">
        <v>2</v>
      </c>
      <c r="F416" s="8">
        <f>VLOOKUP(C416,'03_티어곡선'!$A$5:$F$104,3,FALSE)</f>
        <v>247072052.47006148</v>
      </c>
      <c r="G416" s="8">
        <f>F416*'01_기준값'!$B$11*CHOOSE(E416,'01_기준값'!$B$12,'01_기준값'!$B$13,'01_기준값'!$B$14,'01_기준값'!$B$15,'01_기준값'!$B$16)</f>
        <v>2223648472.2305536</v>
      </c>
      <c r="H416" s="8">
        <f>VLOOKUP(C416,'03_티어곡선'!$A$5:$F$104,5,FALSE)*IF(E416=5,'01_기준값'!$B$27,'01_기준값'!$B$26)</f>
        <v>3057775.3276871368</v>
      </c>
      <c r="I416" s="12">
        <f>'01_기준값'!$B$25*(C416-1+E416/5)</f>
        <v>0.41200000000000003</v>
      </c>
    </row>
    <row r="417" spans="1:9">
      <c r="A417" s="5">
        <v>7413</v>
      </c>
      <c r="B417" s="5" t="s">
        <v>530</v>
      </c>
      <c r="C417" s="5">
        <v>83</v>
      </c>
      <c r="D417" s="5" t="str">
        <f>VLOOKUP(C417,'03_티어곡선'!$A$5:$F$104,6,FALSE)</f>
        <v>Finance</v>
      </c>
      <c r="E417" s="5">
        <v>3</v>
      </c>
      <c r="F417" s="7">
        <f>VLOOKUP(C417,'03_티어곡선'!$A$5:$F$104,3,FALSE)</f>
        <v>247072052.47006148</v>
      </c>
      <c r="G417" s="7">
        <f>F417*'01_기준값'!$B$11*CHOOSE(E417,'01_기준값'!$B$12,'01_기준값'!$B$13,'01_기준값'!$B$14,'01_기준값'!$B$15,'01_기준값'!$B$16)</f>
        <v>2964864629.640738</v>
      </c>
      <c r="H417" s="7">
        <f>VLOOKUP(C417,'03_티어곡선'!$A$5:$F$104,5,FALSE)*IF(E417=5,'01_기준값'!$B$27,'01_기준값'!$B$26)</f>
        <v>3057775.3276871368</v>
      </c>
      <c r="I417" s="11">
        <f>'01_기준값'!$B$25*(C417-1+E417/5)</f>
        <v>0.41299999999999998</v>
      </c>
    </row>
    <row r="418" spans="1:9">
      <c r="A418" s="6">
        <v>7414</v>
      </c>
      <c r="B418" s="6" t="s">
        <v>530</v>
      </c>
      <c r="C418" s="6">
        <v>83</v>
      </c>
      <c r="D418" s="6" t="str">
        <f>VLOOKUP(C418,'03_티어곡선'!$A$5:$F$104,6,FALSE)</f>
        <v>Finance</v>
      </c>
      <c r="E418" s="6">
        <v>4</v>
      </c>
      <c r="F418" s="8">
        <f>VLOOKUP(C418,'03_티어곡선'!$A$5:$F$104,3,FALSE)</f>
        <v>247072052.47006148</v>
      </c>
      <c r="G418" s="8">
        <f>F418*'01_기준값'!$B$11*CHOOSE(E418,'01_기준값'!$B$12,'01_기준값'!$B$13,'01_기준값'!$B$14,'01_기준값'!$B$15,'01_기준값'!$B$16)</f>
        <v>3953152839.5209842</v>
      </c>
      <c r="H418" s="8">
        <f>VLOOKUP(C418,'03_티어곡선'!$A$5:$F$104,5,FALSE)*IF(E418=5,'01_기준값'!$B$27,'01_기준값'!$B$26)</f>
        <v>3057775.3276871368</v>
      </c>
      <c r="I418" s="12">
        <f>'01_기준값'!$B$25*(C418-1+E418/5)</f>
        <v>0.41399999999999998</v>
      </c>
    </row>
    <row r="419" spans="1:9">
      <c r="A419" s="5">
        <v>7415</v>
      </c>
      <c r="B419" s="5" t="s">
        <v>530</v>
      </c>
      <c r="C419" s="5">
        <v>83</v>
      </c>
      <c r="D419" s="5" t="str">
        <f>VLOOKUP(C419,'03_티어곡선'!$A$5:$F$104,6,FALSE)</f>
        <v>Finance</v>
      </c>
      <c r="E419" s="5">
        <v>5</v>
      </c>
      <c r="F419" s="7">
        <f>VLOOKUP(C419,'03_티어곡선'!$A$5:$F$104,3,FALSE)</f>
        <v>247072052.47006148</v>
      </c>
      <c r="G419" s="7">
        <f>F419*'01_기준값'!$B$11*CHOOSE(E419,'01_기준값'!$B$12,'01_기준값'!$B$13,'01_기준값'!$B$14,'01_기준값'!$B$15,'01_기준값'!$B$16)</f>
        <v>4941441049.4012299</v>
      </c>
      <c r="H419" s="7">
        <f>VLOOKUP(C419,'03_티어곡선'!$A$5:$F$104,5,FALSE)*IF(E419=5,'01_기준값'!$B$27,'01_기준값'!$B$26)</f>
        <v>18346651.966122821</v>
      </c>
      <c r="I419" s="11">
        <f>'01_기준값'!$B$25*(C419-1+E419/5)</f>
        <v>0.41500000000000004</v>
      </c>
    </row>
    <row r="420" spans="1:9">
      <c r="A420" s="6">
        <v>7416</v>
      </c>
      <c r="B420" s="6" t="s">
        <v>531</v>
      </c>
      <c r="C420" s="6">
        <v>84</v>
      </c>
      <c r="D420" s="6" t="str">
        <f>VLOOKUP(C420,'03_티어곡선'!$A$5:$F$104,6,FALSE)</f>
        <v>Finance</v>
      </c>
      <c r="E420" s="6">
        <v>1</v>
      </c>
      <c r="F420" s="8">
        <f>VLOOKUP(C420,'03_티어곡선'!$A$5:$F$104,3,FALSE)</f>
        <v>293016874.12923384</v>
      </c>
      <c r="G420" s="8">
        <f>F420*'01_기준값'!$B$11*CHOOSE(E420,'01_기준값'!$B$12,'01_기준값'!$B$13,'01_기준값'!$B$14,'01_기준값'!$B$15,'01_기준값'!$B$16)</f>
        <v>1758101244.775403</v>
      </c>
      <c r="H420" s="8">
        <f>VLOOKUP(C420,'03_티어곡선'!$A$5:$F$104,5,FALSE)*IF(E420=5,'01_기준값'!$B$27,'01_기준값'!$B$26)</f>
        <v>3095465.5047789672</v>
      </c>
      <c r="I420" s="12">
        <f>'01_기준값'!$B$25*(C420-1+E420/5)</f>
        <v>0.41600000000000004</v>
      </c>
    </row>
    <row r="421" spans="1:9">
      <c r="A421" s="5">
        <v>7417</v>
      </c>
      <c r="B421" s="5" t="s">
        <v>531</v>
      </c>
      <c r="C421" s="5">
        <v>84</v>
      </c>
      <c r="D421" s="5" t="str">
        <f>VLOOKUP(C421,'03_티어곡선'!$A$5:$F$104,6,FALSE)</f>
        <v>Finance</v>
      </c>
      <c r="E421" s="5">
        <v>2</v>
      </c>
      <c r="F421" s="7">
        <f>VLOOKUP(C421,'03_티어곡선'!$A$5:$F$104,3,FALSE)</f>
        <v>293016874.12923384</v>
      </c>
      <c r="G421" s="7">
        <f>F421*'01_기준값'!$B$11*CHOOSE(E421,'01_기준값'!$B$12,'01_기준값'!$B$13,'01_기준값'!$B$14,'01_기준값'!$B$15,'01_기준값'!$B$16)</f>
        <v>2637151867.1631045</v>
      </c>
      <c r="H421" s="7">
        <f>VLOOKUP(C421,'03_티어곡선'!$A$5:$F$104,5,FALSE)*IF(E421=5,'01_기준값'!$B$27,'01_기준값'!$B$26)</f>
        <v>3095465.5047789672</v>
      </c>
      <c r="I421" s="11">
        <f>'01_기준값'!$B$25*(C421-1+E421/5)</f>
        <v>0.41700000000000004</v>
      </c>
    </row>
    <row r="422" spans="1:9">
      <c r="A422" s="6">
        <v>7418</v>
      </c>
      <c r="B422" s="6" t="s">
        <v>531</v>
      </c>
      <c r="C422" s="6">
        <v>84</v>
      </c>
      <c r="D422" s="6" t="str">
        <f>VLOOKUP(C422,'03_티어곡선'!$A$5:$F$104,6,FALSE)</f>
        <v>Finance</v>
      </c>
      <c r="E422" s="6">
        <v>3</v>
      </c>
      <c r="F422" s="8">
        <f>VLOOKUP(C422,'03_티어곡선'!$A$5:$F$104,3,FALSE)</f>
        <v>293016874.12923384</v>
      </c>
      <c r="G422" s="8">
        <f>F422*'01_기준값'!$B$11*CHOOSE(E422,'01_기준값'!$B$12,'01_기준값'!$B$13,'01_기준값'!$B$14,'01_기준값'!$B$15,'01_기준값'!$B$16)</f>
        <v>3516202489.550806</v>
      </c>
      <c r="H422" s="8">
        <f>VLOOKUP(C422,'03_티어곡선'!$A$5:$F$104,5,FALSE)*IF(E422=5,'01_기준값'!$B$27,'01_기준값'!$B$26)</f>
        <v>3095465.5047789672</v>
      </c>
      <c r="I422" s="12">
        <f>'01_기준값'!$B$25*(C422-1+E422/5)</f>
        <v>0.41799999999999998</v>
      </c>
    </row>
    <row r="423" spans="1:9">
      <c r="A423" s="5">
        <v>7419</v>
      </c>
      <c r="B423" s="5" t="s">
        <v>531</v>
      </c>
      <c r="C423" s="5">
        <v>84</v>
      </c>
      <c r="D423" s="5" t="str">
        <f>VLOOKUP(C423,'03_티어곡선'!$A$5:$F$104,6,FALSE)</f>
        <v>Finance</v>
      </c>
      <c r="E423" s="5">
        <v>4</v>
      </c>
      <c r="F423" s="7">
        <f>VLOOKUP(C423,'03_티어곡선'!$A$5:$F$104,3,FALSE)</f>
        <v>293016874.12923384</v>
      </c>
      <c r="G423" s="7">
        <f>F423*'01_기준값'!$B$11*CHOOSE(E423,'01_기준값'!$B$12,'01_기준값'!$B$13,'01_기준값'!$B$14,'01_기준값'!$B$15,'01_기준값'!$B$16)</f>
        <v>4688269986.0677414</v>
      </c>
      <c r="H423" s="7">
        <f>VLOOKUP(C423,'03_티어곡선'!$A$5:$F$104,5,FALSE)*IF(E423=5,'01_기준값'!$B$27,'01_기준값'!$B$26)</f>
        <v>3095465.5047789672</v>
      </c>
      <c r="I423" s="11">
        <f>'01_기준값'!$B$25*(C423-1+E423/5)</f>
        <v>0.41899999999999998</v>
      </c>
    </row>
    <row r="424" spans="1:9">
      <c r="A424" s="6">
        <v>7420</v>
      </c>
      <c r="B424" s="6" t="s">
        <v>531</v>
      </c>
      <c r="C424" s="6">
        <v>84</v>
      </c>
      <c r="D424" s="6" t="str">
        <f>VLOOKUP(C424,'03_티어곡선'!$A$5:$F$104,6,FALSE)</f>
        <v>Finance</v>
      </c>
      <c r="E424" s="6">
        <v>5</v>
      </c>
      <c r="F424" s="8">
        <f>VLOOKUP(C424,'03_티어곡선'!$A$5:$F$104,3,FALSE)</f>
        <v>293016874.12923384</v>
      </c>
      <c r="G424" s="8">
        <f>F424*'01_기준값'!$B$11*CHOOSE(E424,'01_기준값'!$B$12,'01_기준값'!$B$13,'01_기준값'!$B$14,'01_기준값'!$B$15,'01_기준값'!$B$16)</f>
        <v>5860337482.5846767</v>
      </c>
      <c r="H424" s="8">
        <f>VLOOKUP(C424,'03_티어곡선'!$A$5:$F$104,5,FALSE)*IF(E424=5,'01_기준값'!$B$27,'01_기준값'!$B$26)</f>
        <v>18572793.028673802</v>
      </c>
      <c r="I424" s="12">
        <f>'01_기준값'!$B$25*(C424-1+E424/5)</f>
        <v>0.42</v>
      </c>
    </row>
    <row r="425" spans="1:9">
      <c r="A425" s="5">
        <v>7421</v>
      </c>
      <c r="B425" s="5" t="s">
        <v>532</v>
      </c>
      <c r="C425" s="5">
        <v>85</v>
      </c>
      <c r="D425" s="5" t="str">
        <f>VLOOKUP(C425,'03_티어곡선'!$A$5:$F$104,6,FALSE)</f>
        <v>Finance</v>
      </c>
      <c r="E425" s="5">
        <v>1</v>
      </c>
      <c r="F425" s="7">
        <f>VLOOKUP(C425,'03_티어곡선'!$A$5:$F$104,3,FALSE)</f>
        <v>348304727.74131852</v>
      </c>
      <c r="G425" s="7">
        <f>F425*'01_기준값'!$B$11*CHOOSE(E425,'01_기준값'!$B$12,'01_기준값'!$B$13,'01_기준값'!$B$14,'01_기준값'!$B$15,'01_기준값'!$B$16)</f>
        <v>2089828366.447911</v>
      </c>
      <c r="H425" s="7">
        <f>VLOOKUP(C425,'03_티어곡선'!$A$5:$F$104,5,FALSE)*IF(E425=5,'01_기준값'!$B$27,'01_기준값'!$B$26)</f>
        <v>3133620.2514669849</v>
      </c>
      <c r="I425" s="11">
        <f>'01_기준값'!$B$25*(C425-1+E425/5)</f>
        <v>0.42100000000000004</v>
      </c>
    </row>
    <row r="426" spans="1:9">
      <c r="A426" s="6">
        <v>7422</v>
      </c>
      <c r="B426" s="6" t="s">
        <v>532</v>
      </c>
      <c r="C426" s="6">
        <v>85</v>
      </c>
      <c r="D426" s="6" t="str">
        <f>VLOOKUP(C426,'03_티어곡선'!$A$5:$F$104,6,FALSE)</f>
        <v>Finance</v>
      </c>
      <c r="E426" s="6">
        <v>2</v>
      </c>
      <c r="F426" s="8">
        <f>VLOOKUP(C426,'03_티어곡선'!$A$5:$F$104,3,FALSE)</f>
        <v>348304727.74131852</v>
      </c>
      <c r="G426" s="8">
        <f>F426*'01_기준값'!$B$11*CHOOSE(E426,'01_기준값'!$B$12,'01_기준값'!$B$13,'01_기준값'!$B$14,'01_기준값'!$B$15,'01_기준값'!$B$16)</f>
        <v>3134742549.6718669</v>
      </c>
      <c r="H426" s="8">
        <f>VLOOKUP(C426,'03_티어곡선'!$A$5:$F$104,5,FALSE)*IF(E426=5,'01_기준값'!$B$27,'01_기준값'!$B$26)</f>
        <v>3133620.2514669849</v>
      </c>
      <c r="I426" s="12">
        <f>'01_기준값'!$B$25*(C426-1+E426/5)</f>
        <v>0.42200000000000004</v>
      </c>
    </row>
    <row r="427" spans="1:9">
      <c r="A427" s="5">
        <v>7423</v>
      </c>
      <c r="B427" s="5" t="s">
        <v>532</v>
      </c>
      <c r="C427" s="5">
        <v>85</v>
      </c>
      <c r="D427" s="5" t="str">
        <f>VLOOKUP(C427,'03_티어곡선'!$A$5:$F$104,6,FALSE)</f>
        <v>Finance</v>
      </c>
      <c r="E427" s="5">
        <v>3</v>
      </c>
      <c r="F427" s="7">
        <f>VLOOKUP(C427,'03_티어곡선'!$A$5:$F$104,3,FALSE)</f>
        <v>348304727.74131852</v>
      </c>
      <c r="G427" s="7">
        <f>F427*'01_기준값'!$B$11*CHOOSE(E427,'01_기준값'!$B$12,'01_기준값'!$B$13,'01_기준값'!$B$14,'01_기준값'!$B$15,'01_기준값'!$B$16)</f>
        <v>4179656732.895822</v>
      </c>
      <c r="H427" s="7">
        <f>VLOOKUP(C427,'03_티어곡선'!$A$5:$F$104,5,FALSE)*IF(E427=5,'01_기준값'!$B$27,'01_기준값'!$B$26)</f>
        <v>3133620.2514669849</v>
      </c>
      <c r="I427" s="11">
        <f>'01_기준값'!$B$25*(C427-1+E427/5)</f>
        <v>0.42299999999999999</v>
      </c>
    </row>
    <row r="428" spans="1:9">
      <c r="A428" s="6">
        <v>7424</v>
      </c>
      <c r="B428" s="6" t="s">
        <v>532</v>
      </c>
      <c r="C428" s="6">
        <v>85</v>
      </c>
      <c r="D428" s="6" t="str">
        <f>VLOOKUP(C428,'03_티어곡선'!$A$5:$F$104,6,FALSE)</f>
        <v>Finance</v>
      </c>
      <c r="E428" s="6">
        <v>4</v>
      </c>
      <c r="F428" s="8">
        <f>VLOOKUP(C428,'03_티어곡선'!$A$5:$F$104,3,FALSE)</f>
        <v>348304727.74131852</v>
      </c>
      <c r="G428" s="8">
        <f>F428*'01_기준값'!$B$11*CHOOSE(E428,'01_기준값'!$B$12,'01_기준값'!$B$13,'01_기준값'!$B$14,'01_기준값'!$B$15,'01_기준값'!$B$16)</f>
        <v>5572875643.8610964</v>
      </c>
      <c r="H428" s="8">
        <f>VLOOKUP(C428,'03_티어곡선'!$A$5:$F$104,5,FALSE)*IF(E428=5,'01_기준값'!$B$27,'01_기준값'!$B$26)</f>
        <v>3133620.2514669849</v>
      </c>
      <c r="I428" s="12">
        <f>'01_기준값'!$B$25*(C428-1+E428/5)</f>
        <v>0.42399999999999999</v>
      </c>
    </row>
    <row r="429" spans="1:9">
      <c r="A429" s="5">
        <v>7425</v>
      </c>
      <c r="B429" s="5" t="s">
        <v>532</v>
      </c>
      <c r="C429" s="5">
        <v>85</v>
      </c>
      <c r="D429" s="5" t="str">
        <f>VLOOKUP(C429,'03_티어곡선'!$A$5:$F$104,6,FALSE)</f>
        <v>Finance</v>
      </c>
      <c r="E429" s="5">
        <v>5</v>
      </c>
      <c r="F429" s="7">
        <f>VLOOKUP(C429,'03_티어곡선'!$A$5:$F$104,3,FALSE)</f>
        <v>348304727.74131852</v>
      </c>
      <c r="G429" s="7">
        <f>F429*'01_기준값'!$B$11*CHOOSE(E429,'01_기준값'!$B$12,'01_기준값'!$B$13,'01_기준값'!$B$14,'01_기준값'!$B$15,'01_기준값'!$B$16)</f>
        <v>6966094554.8263702</v>
      </c>
      <c r="H429" s="7">
        <f>VLOOKUP(C429,'03_티어곡선'!$A$5:$F$104,5,FALSE)*IF(E429=5,'01_기준값'!$B$27,'01_기준값'!$B$26)</f>
        <v>18801721.508801907</v>
      </c>
      <c r="I429" s="11">
        <f>'01_기준값'!$B$25*(C429-1+E429/5)</f>
        <v>0.42499999999999999</v>
      </c>
    </row>
    <row r="430" spans="1:9">
      <c r="A430" s="6">
        <v>7426</v>
      </c>
      <c r="B430" s="6" t="s">
        <v>533</v>
      </c>
      <c r="C430" s="6">
        <v>86</v>
      </c>
      <c r="D430" s="6" t="str">
        <f>VLOOKUP(C430,'03_티어곡선'!$A$5:$F$104,6,FALSE)</f>
        <v>Finance</v>
      </c>
      <c r="E430" s="6">
        <v>1</v>
      </c>
      <c r="F430" s="8">
        <f>VLOOKUP(C430,'03_티어곡선'!$A$5:$F$104,3,FALSE)</f>
        <v>414976819.85054886</v>
      </c>
      <c r="G430" s="8">
        <f>F430*'01_기준값'!$B$11*CHOOSE(E430,'01_기준값'!$B$12,'01_기준값'!$B$13,'01_기준값'!$B$14,'01_기준값'!$B$15,'01_기준값'!$B$16)</f>
        <v>2489860919.1032929</v>
      </c>
      <c r="H430" s="8">
        <f>VLOOKUP(C430,'03_티어곡선'!$A$5:$F$104,5,FALSE)*IF(E430=5,'01_기준값'!$B$27,'01_기준값'!$B$26)</f>
        <v>3172245.294041866</v>
      </c>
      <c r="I430" s="12">
        <f>'01_기준값'!$B$25*(C430-1+E430/5)</f>
        <v>0.42600000000000005</v>
      </c>
    </row>
    <row r="431" spans="1:9">
      <c r="A431" s="5">
        <v>7427</v>
      </c>
      <c r="B431" s="5" t="s">
        <v>533</v>
      </c>
      <c r="C431" s="5">
        <v>86</v>
      </c>
      <c r="D431" s="5" t="str">
        <f>VLOOKUP(C431,'03_티어곡선'!$A$5:$F$104,6,FALSE)</f>
        <v>Finance</v>
      </c>
      <c r="E431" s="5">
        <v>2</v>
      </c>
      <c r="F431" s="7">
        <f>VLOOKUP(C431,'03_티어곡선'!$A$5:$F$104,3,FALSE)</f>
        <v>414976819.85054886</v>
      </c>
      <c r="G431" s="7">
        <f>F431*'01_기준값'!$B$11*CHOOSE(E431,'01_기준값'!$B$12,'01_기준값'!$B$13,'01_기준값'!$B$14,'01_기준값'!$B$15,'01_기준값'!$B$16)</f>
        <v>3734791378.6549397</v>
      </c>
      <c r="H431" s="7">
        <f>VLOOKUP(C431,'03_티어곡선'!$A$5:$F$104,5,FALSE)*IF(E431=5,'01_기준값'!$B$27,'01_기준값'!$B$26)</f>
        <v>3172245.294041866</v>
      </c>
      <c r="I431" s="11">
        <f>'01_기준값'!$B$25*(C431-1+E431/5)</f>
        <v>0.42700000000000005</v>
      </c>
    </row>
    <row r="432" spans="1:9">
      <c r="A432" s="6">
        <v>7428</v>
      </c>
      <c r="B432" s="6" t="s">
        <v>533</v>
      </c>
      <c r="C432" s="6">
        <v>86</v>
      </c>
      <c r="D432" s="6" t="str">
        <f>VLOOKUP(C432,'03_티어곡선'!$A$5:$F$104,6,FALSE)</f>
        <v>Finance</v>
      </c>
      <c r="E432" s="6">
        <v>3</v>
      </c>
      <c r="F432" s="8">
        <f>VLOOKUP(C432,'03_티어곡선'!$A$5:$F$104,3,FALSE)</f>
        <v>414976819.85054886</v>
      </c>
      <c r="G432" s="8">
        <f>F432*'01_기준값'!$B$11*CHOOSE(E432,'01_기준값'!$B$12,'01_기준값'!$B$13,'01_기준값'!$B$14,'01_기준값'!$B$15,'01_기준값'!$B$16)</f>
        <v>4979721838.2065859</v>
      </c>
      <c r="H432" s="8">
        <f>VLOOKUP(C432,'03_티어곡선'!$A$5:$F$104,5,FALSE)*IF(E432=5,'01_기준값'!$B$27,'01_기준값'!$B$26)</f>
        <v>3172245.294041866</v>
      </c>
      <c r="I432" s="12">
        <f>'01_기준값'!$B$25*(C432-1+E432/5)</f>
        <v>0.42799999999999999</v>
      </c>
    </row>
    <row r="433" spans="1:9">
      <c r="A433" s="5">
        <v>7429</v>
      </c>
      <c r="B433" s="5" t="s">
        <v>533</v>
      </c>
      <c r="C433" s="5">
        <v>86</v>
      </c>
      <c r="D433" s="5" t="str">
        <f>VLOOKUP(C433,'03_티어곡선'!$A$5:$F$104,6,FALSE)</f>
        <v>Finance</v>
      </c>
      <c r="E433" s="5">
        <v>4</v>
      </c>
      <c r="F433" s="7">
        <f>VLOOKUP(C433,'03_티어곡선'!$A$5:$F$104,3,FALSE)</f>
        <v>414976819.85054886</v>
      </c>
      <c r="G433" s="7">
        <f>F433*'01_기준값'!$B$11*CHOOSE(E433,'01_기준값'!$B$12,'01_기준값'!$B$13,'01_기준값'!$B$14,'01_기준값'!$B$15,'01_기준값'!$B$16)</f>
        <v>6639629117.6087818</v>
      </c>
      <c r="H433" s="7">
        <f>VLOOKUP(C433,'03_티어곡선'!$A$5:$F$104,5,FALSE)*IF(E433=5,'01_기준값'!$B$27,'01_기준값'!$B$26)</f>
        <v>3172245.294041866</v>
      </c>
      <c r="I433" s="11">
        <f>'01_기준값'!$B$25*(C433-1+E433/5)</f>
        <v>0.42899999999999999</v>
      </c>
    </row>
    <row r="434" spans="1:9">
      <c r="A434" s="6">
        <v>7430</v>
      </c>
      <c r="B434" s="6" t="s">
        <v>533</v>
      </c>
      <c r="C434" s="6">
        <v>86</v>
      </c>
      <c r="D434" s="6" t="str">
        <f>VLOOKUP(C434,'03_티어곡선'!$A$5:$F$104,6,FALSE)</f>
        <v>Finance</v>
      </c>
      <c r="E434" s="6">
        <v>5</v>
      </c>
      <c r="F434" s="8">
        <f>VLOOKUP(C434,'03_티어곡선'!$A$5:$F$104,3,FALSE)</f>
        <v>414976819.85054886</v>
      </c>
      <c r="G434" s="8">
        <f>F434*'01_기준값'!$B$11*CHOOSE(E434,'01_기준값'!$B$12,'01_기준값'!$B$13,'01_기준값'!$B$14,'01_기준값'!$B$15,'01_기준값'!$B$16)</f>
        <v>8299536397.0109768</v>
      </c>
      <c r="H434" s="8">
        <f>VLOOKUP(C434,'03_티어곡선'!$A$5:$F$104,5,FALSE)*IF(E434=5,'01_기준값'!$B$27,'01_기준값'!$B$26)</f>
        <v>19033471.764251195</v>
      </c>
      <c r="I434" s="12">
        <f>'01_기준값'!$B$25*(C434-1+E434/5)</f>
        <v>0.43</v>
      </c>
    </row>
    <row r="435" spans="1:9">
      <c r="A435" s="5">
        <v>7431</v>
      </c>
      <c r="B435" s="5" t="s">
        <v>534</v>
      </c>
      <c r="C435" s="5">
        <v>87</v>
      </c>
      <c r="D435" s="5" t="str">
        <f>VLOOKUP(C435,'03_티어곡선'!$A$5:$F$104,6,FALSE)</f>
        <v>Finance</v>
      </c>
      <c r="E435" s="5">
        <v>1</v>
      </c>
      <c r="F435" s="7">
        <f>VLOOKUP(C435,'03_티어곡선'!$A$5:$F$104,3,FALSE)</f>
        <v>495548353.25633186</v>
      </c>
      <c r="G435" s="7">
        <f>F435*'01_기준값'!$B$11*CHOOSE(E435,'01_기준값'!$B$12,'01_기준값'!$B$13,'01_기준값'!$B$14,'01_기준값'!$B$15,'01_기준값'!$B$16)</f>
        <v>2973290119.537991</v>
      </c>
      <c r="H435" s="7">
        <f>VLOOKUP(C435,'03_티어곡선'!$A$5:$F$104,5,FALSE)*IF(E435=5,'01_기준값'!$B$27,'01_기준값'!$B$26)</f>
        <v>3211346.4293766185</v>
      </c>
      <c r="I435" s="11">
        <f>'01_기준값'!$B$25*(C435-1+E435/5)</f>
        <v>0.43100000000000005</v>
      </c>
    </row>
    <row r="436" spans="1:9">
      <c r="A436" s="6">
        <v>7432</v>
      </c>
      <c r="B436" s="6" t="s">
        <v>534</v>
      </c>
      <c r="C436" s="6">
        <v>87</v>
      </c>
      <c r="D436" s="6" t="str">
        <f>VLOOKUP(C436,'03_티어곡선'!$A$5:$F$104,6,FALSE)</f>
        <v>Finance</v>
      </c>
      <c r="E436" s="6">
        <v>2</v>
      </c>
      <c r="F436" s="8">
        <f>VLOOKUP(C436,'03_티어곡선'!$A$5:$F$104,3,FALSE)</f>
        <v>495548353.25633186</v>
      </c>
      <c r="G436" s="8">
        <f>F436*'01_기준값'!$B$11*CHOOSE(E436,'01_기준값'!$B$12,'01_기준값'!$B$13,'01_기준값'!$B$14,'01_기준값'!$B$15,'01_기준값'!$B$16)</f>
        <v>4459935179.3069868</v>
      </c>
      <c r="H436" s="8">
        <f>VLOOKUP(C436,'03_티어곡선'!$A$5:$F$104,5,FALSE)*IF(E436=5,'01_기준값'!$B$27,'01_기준값'!$B$26)</f>
        <v>3211346.4293766185</v>
      </c>
      <c r="I436" s="12">
        <f>'01_기준값'!$B$25*(C436-1+E436/5)</f>
        <v>0.43200000000000005</v>
      </c>
    </row>
    <row r="437" spans="1:9">
      <c r="A437" s="5">
        <v>7433</v>
      </c>
      <c r="B437" s="5" t="s">
        <v>534</v>
      </c>
      <c r="C437" s="5">
        <v>87</v>
      </c>
      <c r="D437" s="5" t="str">
        <f>VLOOKUP(C437,'03_티어곡선'!$A$5:$F$104,6,FALSE)</f>
        <v>Finance</v>
      </c>
      <c r="E437" s="5">
        <v>3</v>
      </c>
      <c r="F437" s="7">
        <f>VLOOKUP(C437,'03_티어곡선'!$A$5:$F$104,3,FALSE)</f>
        <v>495548353.25633186</v>
      </c>
      <c r="G437" s="7">
        <f>F437*'01_기준값'!$B$11*CHOOSE(E437,'01_기준값'!$B$12,'01_기준값'!$B$13,'01_기준값'!$B$14,'01_기준값'!$B$15,'01_기준값'!$B$16)</f>
        <v>5946580239.0759821</v>
      </c>
      <c r="H437" s="7">
        <f>VLOOKUP(C437,'03_티어곡선'!$A$5:$F$104,5,FALSE)*IF(E437=5,'01_기준값'!$B$27,'01_기준값'!$B$26)</f>
        <v>3211346.4293766185</v>
      </c>
      <c r="I437" s="11">
        <f>'01_기준값'!$B$25*(C437-1+E437/5)</f>
        <v>0.433</v>
      </c>
    </row>
    <row r="438" spans="1:9">
      <c r="A438" s="6">
        <v>7434</v>
      </c>
      <c r="B438" s="6" t="s">
        <v>534</v>
      </c>
      <c r="C438" s="6">
        <v>87</v>
      </c>
      <c r="D438" s="6" t="str">
        <f>VLOOKUP(C438,'03_티어곡선'!$A$5:$F$104,6,FALSE)</f>
        <v>Finance</v>
      </c>
      <c r="E438" s="6">
        <v>4</v>
      </c>
      <c r="F438" s="8">
        <f>VLOOKUP(C438,'03_티어곡선'!$A$5:$F$104,3,FALSE)</f>
        <v>495548353.25633186</v>
      </c>
      <c r="G438" s="8">
        <f>F438*'01_기준값'!$B$11*CHOOSE(E438,'01_기준값'!$B$12,'01_기준값'!$B$13,'01_기준값'!$B$14,'01_기준값'!$B$15,'01_기준값'!$B$16)</f>
        <v>7928773652.1013098</v>
      </c>
      <c r="H438" s="8">
        <f>VLOOKUP(C438,'03_티어곡선'!$A$5:$F$104,5,FALSE)*IF(E438=5,'01_기준값'!$B$27,'01_기준값'!$B$26)</f>
        <v>3211346.4293766185</v>
      </c>
      <c r="I438" s="12">
        <f>'01_기준값'!$B$25*(C438-1+E438/5)</f>
        <v>0.434</v>
      </c>
    </row>
    <row r="439" spans="1:9">
      <c r="A439" s="5">
        <v>7435</v>
      </c>
      <c r="B439" s="5" t="s">
        <v>534</v>
      </c>
      <c r="C439" s="5">
        <v>87</v>
      </c>
      <c r="D439" s="5" t="str">
        <f>VLOOKUP(C439,'03_티어곡선'!$A$5:$F$104,6,FALSE)</f>
        <v>Finance</v>
      </c>
      <c r="E439" s="5">
        <v>5</v>
      </c>
      <c r="F439" s="7">
        <f>VLOOKUP(C439,'03_티어곡선'!$A$5:$F$104,3,FALSE)</f>
        <v>495548353.25633186</v>
      </c>
      <c r="G439" s="7">
        <f>F439*'01_기준값'!$B$11*CHOOSE(E439,'01_기준값'!$B$12,'01_기준값'!$B$13,'01_기준값'!$B$14,'01_기준값'!$B$15,'01_기준값'!$B$16)</f>
        <v>9910967065.1266365</v>
      </c>
      <c r="H439" s="7">
        <f>VLOOKUP(C439,'03_티어곡선'!$A$5:$F$104,5,FALSE)*IF(E439=5,'01_기준값'!$B$27,'01_기준값'!$B$26)</f>
        <v>19268078.57625971</v>
      </c>
      <c r="I439" s="11">
        <f>'01_기준값'!$B$25*(C439-1+E439/5)</f>
        <v>0.435</v>
      </c>
    </row>
    <row r="440" spans="1:9">
      <c r="A440" s="6">
        <v>7436</v>
      </c>
      <c r="B440" s="6" t="s">
        <v>535</v>
      </c>
      <c r="C440" s="6">
        <v>88</v>
      </c>
      <c r="D440" s="6" t="str">
        <f>VLOOKUP(C440,'03_티어곡선'!$A$5:$F$104,6,FALSE)</f>
        <v>Finance</v>
      </c>
      <c r="E440" s="6">
        <v>1</v>
      </c>
      <c r="F440" s="8">
        <f>VLOOKUP(C440,'03_티어곡선'!$A$5:$F$104,3,FALSE)</f>
        <v>593124640.78273106</v>
      </c>
      <c r="G440" s="8">
        <f>F440*'01_기준값'!$B$11*CHOOSE(E440,'01_기준값'!$B$12,'01_기준값'!$B$13,'01_기준값'!$B$14,'01_기준값'!$B$15,'01_기준값'!$B$16)</f>
        <v>3558747844.6963863</v>
      </c>
      <c r="H440" s="8">
        <f>VLOOKUP(C440,'03_티어곡선'!$A$5:$F$104,5,FALSE)*IF(E440=5,'01_기준값'!$B$27,'01_기준값'!$B$26)</f>
        <v>3250929.5257965811</v>
      </c>
      <c r="I440" s="12">
        <f>'01_기준값'!$B$25*(C440-1+E440/5)</f>
        <v>0.436</v>
      </c>
    </row>
    <row r="441" spans="1:9">
      <c r="A441" s="5">
        <v>7437</v>
      </c>
      <c r="B441" s="5" t="s">
        <v>535</v>
      </c>
      <c r="C441" s="5">
        <v>88</v>
      </c>
      <c r="D441" s="5" t="str">
        <f>VLOOKUP(C441,'03_티어곡선'!$A$5:$F$104,6,FALSE)</f>
        <v>Finance</v>
      </c>
      <c r="E441" s="5">
        <v>2</v>
      </c>
      <c r="F441" s="7">
        <f>VLOOKUP(C441,'03_티어곡선'!$A$5:$F$104,3,FALSE)</f>
        <v>593124640.78273106</v>
      </c>
      <c r="G441" s="7">
        <f>F441*'01_기준값'!$B$11*CHOOSE(E441,'01_기준값'!$B$12,'01_기준값'!$B$13,'01_기준값'!$B$14,'01_기준값'!$B$15,'01_기준값'!$B$16)</f>
        <v>5338121767.0445795</v>
      </c>
      <c r="H441" s="7">
        <f>VLOOKUP(C441,'03_티어곡선'!$A$5:$F$104,5,FALSE)*IF(E441=5,'01_기준값'!$B$27,'01_기준값'!$B$26)</f>
        <v>3250929.5257965811</v>
      </c>
      <c r="I441" s="11">
        <f>'01_기준값'!$B$25*(C441-1+E441/5)</f>
        <v>0.43700000000000006</v>
      </c>
    </row>
    <row r="442" spans="1:9">
      <c r="A442" s="6">
        <v>7438</v>
      </c>
      <c r="B442" s="6" t="s">
        <v>535</v>
      </c>
      <c r="C442" s="6">
        <v>88</v>
      </c>
      <c r="D442" s="6" t="str">
        <f>VLOOKUP(C442,'03_티어곡선'!$A$5:$F$104,6,FALSE)</f>
        <v>Finance</v>
      </c>
      <c r="E442" s="6">
        <v>3</v>
      </c>
      <c r="F442" s="8">
        <f>VLOOKUP(C442,'03_티어곡선'!$A$5:$F$104,3,FALSE)</f>
        <v>593124640.78273106</v>
      </c>
      <c r="G442" s="8">
        <f>F442*'01_기준값'!$B$11*CHOOSE(E442,'01_기준값'!$B$12,'01_기준값'!$B$13,'01_기준값'!$B$14,'01_기준값'!$B$15,'01_기준값'!$B$16)</f>
        <v>7117495689.3927727</v>
      </c>
      <c r="H442" s="8">
        <f>VLOOKUP(C442,'03_티어곡선'!$A$5:$F$104,5,FALSE)*IF(E442=5,'01_기준값'!$B$27,'01_기준값'!$B$26)</f>
        <v>3250929.5257965811</v>
      </c>
      <c r="I442" s="12">
        <f>'01_기준값'!$B$25*(C442-1+E442/5)</f>
        <v>0.438</v>
      </c>
    </row>
    <row r="443" spans="1:9">
      <c r="A443" s="5">
        <v>7439</v>
      </c>
      <c r="B443" s="5" t="s">
        <v>535</v>
      </c>
      <c r="C443" s="5">
        <v>88</v>
      </c>
      <c r="D443" s="5" t="str">
        <f>VLOOKUP(C443,'03_티어곡선'!$A$5:$F$104,6,FALSE)</f>
        <v>Finance</v>
      </c>
      <c r="E443" s="5">
        <v>4</v>
      </c>
      <c r="F443" s="7">
        <f>VLOOKUP(C443,'03_티어곡선'!$A$5:$F$104,3,FALSE)</f>
        <v>593124640.78273106</v>
      </c>
      <c r="G443" s="7">
        <f>F443*'01_기준값'!$B$11*CHOOSE(E443,'01_기준값'!$B$12,'01_기준값'!$B$13,'01_기준값'!$B$14,'01_기준값'!$B$15,'01_기준값'!$B$16)</f>
        <v>9489994252.5236969</v>
      </c>
      <c r="H443" s="7">
        <f>VLOOKUP(C443,'03_티어곡선'!$A$5:$F$104,5,FALSE)*IF(E443=5,'01_기준값'!$B$27,'01_기준값'!$B$26)</f>
        <v>3250929.5257965811</v>
      </c>
      <c r="I443" s="11">
        <f>'01_기준값'!$B$25*(C443-1+E443/5)</f>
        <v>0.439</v>
      </c>
    </row>
    <row r="444" spans="1:9">
      <c r="A444" s="6">
        <v>7440</v>
      </c>
      <c r="B444" s="6" t="s">
        <v>535</v>
      </c>
      <c r="C444" s="6">
        <v>88</v>
      </c>
      <c r="D444" s="6" t="str">
        <f>VLOOKUP(C444,'03_티어곡선'!$A$5:$F$104,6,FALSE)</f>
        <v>Finance</v>
      </c>
      <c r="E444" s="6">
        <v>5</v>
      </c>
      <c r="F444" s="8">
        <f>VLOOKUP(C444,'03_티어곡선'!$A$5:$F$104,3,FALSE)</f>
        <v>593124640.78273106</v>
      </c>
      <c r="G444" s="8">
        <f>F444*'01_기준값'!$B$11*CHOOSE(E444,'01_기준값'!$B$12,'01_기준값'!$B$13,'01_기준값'!$B$14,'01_기준값'!$B$15,'01_기준값'!$B$16)</f>
        <v>11862492815.654621</v>
      </c>
      <c r="H444" s="8">
        <f>VLOOKUP(C444,'03_티어곡선'!$A$5:$F$104,5,FALSE)*IF(E444=5,'01_기준값'!$B$27,'01_기준값'!$B$26)</f>
        <v>19505577.154779486</v>
      </c>
      <c r="I444" s="12">
        <f>'01_기준값'!$B$25*(C444-1+E444/5)</f>
        <v>0.44</v>
      </c>
    </row>
    <row r="445" spans="1:9">
      <c r="A445" s="5">
        <v>7441</v>
      </c>
      <c r="B445" s="5" t="s">
        <v>536</v>
      </c>
      <c r="C445" s="5">
        <v>89</v>
      </c>
      <c r="D445" s="5" t="str">
        <f>VLOOKUP(C445,'03_티어곡선'!$A$5:$F$104,6,FALSE)</f>
        <v>Finance</v>
      </c>
      <c r="E445" s="5">
        <v>1</v>
      </c>
      <c r="F445" s="7">
        <f>VLOOKUP(C445,'03_티어곡선'!$A$5:$F$104,3,FALSE)</f>
        <v>711547056.74525762</v>
      </c>
      <c r="G445" s="7">
        <f>F445*'01_기준값'!$B$11*CHOOSE(E445,'01_기준값'!$B$12,'01_기준값'!$B$13,'01_기준값'!$B$14,'01_기준값'!$B$15,'01_기준값'!$B$16)</f>
        <v>4269282340.4715452</v>
      </c>
      <c r="H445" s="7">
        <f>VLOOKUP(C445,'03_티어곡선'!$A$5:$F$104,5,FALSE)*IF(E445=5,'01_기준값'!$B$27,'01_기준값'!$B$26)</f>
        <v>3291000.5239601429</v>
      </c>
      <c r="I445" s="11">
        <f>'01_기준값'!$B$25*(C445-1+E445/5)</f>
        <v>0.441</v>
      </c>
    </row>
    <row r="446" spans="1:9">
      <c r="A446" s="6">
        <v>7442</v>
      </c>
      <c r="B446" s="6" t="s">
        <v>536</v>
      </c>
      <c r="C446" s="6">
        <v>89</v>
      </c>
      <c r="D446" s="6" t="str">
        <f>VLOOKUP(C446,'03_티어곡선'!$A$5:$F$104,6,FALSE)</f>
        <v>Finance</v>
      </c>
      <c r="E446" s="6">
        <v>2</v>
      </c>
      <c r="F446" s="8">
        <f>VLOOKUP(C446,'03_티어곡선'!$A$5:$F$104,3,FALSE)</f>
        <v>711547056.74525762</v>
      </c>
      <c r="G446" s="8">
        <f>F446*'01_기준값'!$B$11*CHOOSE(E446,'01_기준값'!$B$12,'01_기준값'!$B$13,'01_기준값'!$B$14,'01_기준값'!$B$15,'01_기준값'!$B$16)</f>
        <v>6403923510.7073183</v>
      </c>
      <c r="H446" s="8">
        <f>VLOOKUP(C446,'03_티어곡선'!$A$5:$F$104,5,FALSE)*IF(E446=5,'01_기준값'!$B$27,'01_기준값'!$B$26)</f>
        <v>3291000.5239601429</v>
      </c>
      <c r="I446" s="12">
        <f>'01_기준값'!$B$25*(C446-1+E446/5)</f>
        <v>0.44200000000000006</v>
      </c>
    </row>
    <row r="447" spans="1:9">
      <c r="A447" s="5">
        <v>7443</v>
      </c>
      <c r="B447" s="5" t="s">
        <v>536</v>
      </c>
      <c r="C447" s="5">
        <v>89</v>
      </c>
      <c r="D447" s="5" t="str">
        <f>VLOOKUP(C447,'03_티어곡선'!$A$5:$F$104,6,FALSE)</f>
        <v>Finance</v>
      </c>
      <c r="E447" s="5">
        <v>3</v>
      </c>
      <c r="F447" s="7">
        <f>VLOOKUP(C447,'03_티어곡선'!$A$5:$F$104,3,FALSE)</f>
        <v>711547056.74525762</v>
      </c>
      <c r="G447" s="7">
        <f>F447*'01_기준값'!$B$11*CHOOSE(E447,'01_기준값'!$B$12,'01_기준값'!$B$13,'01_기준값'!$B$14,'01_기준값'!$B$15,'01_기준값'!$B$16)</f>
        <v>8538564680.9430904</v>
      </c>
      <c r="H447" s="7">
        <f>VLOOKUP(C447,'03_티어곡선'!$A$5:$F$104,5,FALSE)*IF(E447=5,'01_기준값'!$B$27,'01_기준값'!$B$26)</f>
        <v>3291000.5239601429</v>
      </c>
      <c r="I447" s="11">
        <f>'01_기준값'!$B$25*(C447-1+E447/5)</f>
        <v>0.443</v>
      </c>
    </row>
    <row r="448" spans="1:9">
      <c r="A448" s="6">
        <v>7444</v>
      </c>
      <c r="B448" s="6" t="s">
        <v>536</v>
      </c>
      <c r="C448" s="6">
        <v>89</v>
      </c>
      <c r="D448" s="6" t="str">
        <f>VLOOKUP(C448,'03_티어곡선'!$A$5:$F$104,6,FALSE)</f>
        <v>Finance</v>
      </c>
      <c r="E448" s="6">
        <v>4</v>
      </c>
      <c r="F448" s="8">
        <f>VLOOKUP(C448,'03_티어곡선'!$A$5:$F$104,3,FALSE)</f>
        <v>711547056.74525762</v>
      </c>
      <c r="G448" s="8">
        <f>F448*'01_기준값'!$B$11*CHOOSE(E448,'01_기준값'!$B$12,'01_기준값'!$B$13,'01_기준값'!$B$14,'01_기준값'!$B$15,'01_기준값'!$B$16)</f>
        <v>11384752907.924122</v>
      </c>
      <c r="H448" s="8">
        <f>VLOOKUP(C448,'03_티어곡선'!$A$5:$F$104,5,FALSE)*IF(E448=5,'01_기준값'!$B$27,'01_기준값'!$B$26)</f>
        <v>3291000.5239601429</v>
      </c>
      <c r="I448" s="12">
        <f>'01_기준값'!$B$25*(C448-1+E448/5)</f>
        <v>0.44400000000000001</v>
      </c>
    </row>
    <row r="449" spans="1:9">
      <c r="A449" s="5">
        <v>7445</v>
      </c>
      <c r="B449" s="5" t="s">
        <v>536</v>
      </c>
      <c r="C449" s="5">
        <v>89</v>
      </c>
      <c r="D449" s="5" t="str">
        <f>VLOOKUP(C449,'03_티어곡선'!$A$5:$F$104,6,FALSE)</f>
        <v>Finance</v>
      </c>
      <c r="E449" s="5">
        <v>5</v>
      </c>
      <c r="F449" s="7">
        <f>VLOOKUP(C449,'03_티어곡선'!$A$5:$F$104,3,FALSE)</f>
        <v>711547056.74525762</v>
      </c>
      <c r="G449" s="7">
        <f>F449*'01_기준값'!$B$11*CHOOSE(E449,'01_기준값'!$B$12,'01_기준값'!$B$13,'01_기준값'!$B$14,'01_기준값'!$B$15,'01_기준값'!$B$16)</f>
        <v>14230941134.905151</v>
      </c>
      <c r="H449" s="7">
        <f>VLOOKUP(C449,'03_티어곡선'!$A$5:$F$104,5,FALSE)*IF(E449=5,'01_기준값'!$B$27,'01_기준값'!$B$26)</f>
        <v>19746003.143760856</v>
      </c>
      <c r="I449" s="11">
        <f>'01_기준값'!$B$25*(C449-1+E449/5)</f>
        <v>0.44500000000000001</v>
      </c>
    </row>
    <row r="450" spans="1:9">
      <c r="A450" s="6">
        <v>7446</v>
      </c>
      <c r="B450" s="6" t="s">
        <v>537</v>
      </c>
      <c r="C450" s="6">
        <v>90</v>
      </c>
      <c r="D450" s="6" t="str">
        <f>VLOOKUP(C450,'03_티어곡선'!$A$5:$F$104,6,FALSE)</f>
        <v>Finance</v>
      </c>
      <c r="E450" s="6">
        <v>1</v>
      </c>
      <c r="F450" s="8">
        <f>VLOOKUP(C450,'03_티어곡선'!$A$5:$F$104,3,FALSE)</f>
        <v>855576833.70778</v>
      </c>
      <c r="G450" s="8">
        <f>F450*'01_기준값'!$B$11*CHOOSE(E450,'01_기준값'!$B$12,'01_기준값'!$B$13,'01_기준값'!$B$14,'01_기준값'!$B$15,'01_기준값'!$B$16)</f>
        <v>5133461002.2466793</v>
      </c>
      <c r="H450" s="8">
        <f>VLOOKUP(C450,'03_티어곡선'!$A$5:$F$104,5,FALSE)*IF(E450=5,'01_기준값'!$B$27,'01_기준값'!$B$26)</f>
        <v>3331565.4377503209</v>
      </c>
      <c r="I450" s="12">
        <f>'01_기준값'!$B$25*(C450-1+E450/5)</f>
        <v>0.44600000000000001</v>
      </c>
    </row>
    <row r="451" spans="1:9">
      <c r="A451" s="5">
        <v>7447</v>
      </c>
      <c r="B451" s="5" t="s">
        <v>537</v>
      </c>
      <c r="C451" s="5">
        <v>90</v>
      </c>
      <c r="D451" s="5" t="str">
        <f>VLOOKUP(C451,'03_티어곡선'!$A$5:$F$104,6,FALSE)</f>
        <v>Finance</v>
      </c>
      <c r="E451" s="5">
        <v>2</v>
      </c>
      <c r="F451" s="7">
        <f>VLOOKUP(C451,'03_티어곡선'!$A$5:$F$104,3,FALSE)</f>
        <v>855576833.70778</v>
      </c>
      <c r="G451" s="7">
        <f>F451*'01_기준값'!$B$11*CHOOSE(E451,'01_기준값'!$B$12,'01_기준값'!$B$13,'01_기준값'!$B$14,'01_기준값'!$B$15,'01_기준값'!$B$16)</f>
        <v>7700191503.3700199</v>
      </c>
      <c r="H451" s="7">
        <f>VLOOKUP(C451,'03_티어곡선'!$A$5:$F$104,5,FALSE)*IF(E451=5,'01_기준값'!$B$27,'01_기준값'!$B$26)</f>
        <v>3331565.4377503209</v>
      </c>
      <c r="I451" s="11">
        <f>'01_기준값'!$B$25*(C451-1+E451/5)</f>
        <v>0.44700000000000006</v>
      </c>
    </row>
    <row r="452" spans="1:9">
      <c r="A452" s="6">
        <v>7448</v>
      </c>
      <c r="B452" s="6" t="s">
        <v>537</v>
      </c>
      <c r="C452" s="6">
        <v>90</v>
      </c>
      <c r="D452" s="6" t="str">
        <f>VLOOKUP(C452,'03_티어곡선'!$A$5:$F$104,6,FALSE)</f>
        <v>Finance</v>
      </c>
      <c r="E452" s="6">
        <v>3</v>
      </c>
      <c r="F452" s="8">
        <f>VLOOKUP(C452,'03_티어곡선'!$A$5:$F$104,3,FALSE)</f>
        <v>855576833.70778</v>
      </c>
      <c r="G452" s="8">
        <f>F452*'01_기준값'!$B$11*CHOOSE(E452,'01_기준값'!$B$12,'01_기준값'!$B$13,'01_기준값'!$B$14,'01_기준값'!$B$15,'01_기준값'!$B$16)</f>
        <v>10266922004.493359</v>
      </c>
      <c r="H452" s="8">
        <f>VLOOKUP(C452,'03_티어곡선'!$A$5:$F$104,5,FALSE)*IF(E452=5,'01_기준값'!$B$27,'01_기준값'!$B$26)</f>
        <v>3331565.4377503209</v>
      </c>
      <c r="I452" s="12">
        <f>'01_기준값'!$B$25*(C452-1+E452/5)</f>
        <v>0.44799999999999995</v>
      </c>
    </row>
    <row r="453" spans="1:9">
      <c r="A453" s="5">
        <v>7449</v>
      </c>
      <c r="B453" s="5" t="s">
        <v>537</v>
      </c>
      <c r="C453" s="5">
        <v>90</v>
      </c>
      <c r="D453" s="5" t="str">
        <f>VLOOKUP(C453,'03_티어곡선'!$A$5:$F$104,6,FALSE)</f>
        <v>Finance</v>
      </c>
      <c r="E453" s="5">
        <v>4</v>
      </c>
      <c r="F453" s="7">
        <f>VLOOKUP(C453,'03_티어곡선'!$A$5:$F$104,3,FALSE)</f>
        <v>855576833.70778</v>
      </c>
      <c r="G453" s="7">
        <f>F453*'01_기준값'!$B$11*CHOOSE(E453,'01_기준값'!$B$12,'01_기준값'!$B$13,'01_기준값'!$B$14,'01_기준값'!$B$15,'01_기준값'!$B$16)</f>
        <v>13689229339.32448</v>
      </c>
      <c r="H453" s="7">
        <f>VLOOKUP(C453,'03_티어곡선'!$A$5:$F$104,5,FALSE)*IF(E453=5,'01_기준값'!$B$27,'01_기준값'!$B$26)</f>
        <v>3331565.4377503209</v>
      </c>
      <c r="I453" s="11">
        <f>'01_기준값'!$B$25*(C453-1+E453/5)</f>
        <v>0.44900000000000001</v>
      </c>
    </row>
    <row r="454" spans="1:9">
      <c r="A454" s="6">
        <v>7450</v>
      </c>
      <c r="B454" s="6" t="s">
        <v>537</v>
      </c>
      <c r="C454" s="6">
        <v>90</v>
      </c>
      <c r="D454" s="6" t="str">
        <f>VLOOKUP(C454,'03_티어곡선'!$A$5:$F$104,6,FALSE)</f>
        <v>Finance</v>
      </c>
      <c r="E454" s="6">
        <v>5</v>
      </c>
      <c r="F454" s="8">
        <f>VLOOKUP(C454,'03_티어곡선'!$A$5:$F$104,3,FALSE)</f>
        <v>855576833.70778</v>
      </c>
      <c r="G454" s="8">
        <f>F454*'01_기준값'!$B$11*CHOOSE(E454,'01_기준값'!$B$12,'01_기준값'!$B$13,'01_기준값'!$B$14,'01_기준값'!$B$15,'01_기준값'!$B$16)</f>
        <v>17111536674.1556</v>
      </c>
      <c r="H454" s="8">
        <f>VLOOKUP(C454,'03_티어곡선'!$A$5:$F$104,5,FALSE)*IF(E454=5,'01_기준값'!$B$27,'01_기준값'!$B$26)</f>
        <v>19989392.626501925</v>
      </c>
      <c r="I454" s="12">
        <f>'01_기준값'!$B$25*(C454-1+E454/5)</f>
        <v>0.45</v>
      </c>
    </row>
    <row r="455" spans="1:9">
      <c r="A455" s="5">
        <v>7451</v>
      </c>
      <c r="B455" s="5" t="s">
        <v>538</v>
      </c>
      <c r="C455" s="5">
        <v>91</v>
      </c>
      <c r="D455" s="5" t="str">
        <f>VLOOKUP(C455,'03_티어곡선'!$A$5:$F$104,6,FALSE)</f>
        <v>Bio</v>
      </c>
      <c r="E455" s="5">
        <v>1</v>
      </c>
      <c r="F455" s="7">
        <f>VLOOKUP(C455,'03_티어곡선'!$A$5:$F$104,3,FALSE)</f>
        <v>1031126948.4912928</v>
      </c>
      <c r="G455" s="7">
        <f>F455*'01_기준값'!$B$11*CHOOSE(E455,'01_기준값'!$B$12,'01_기준값'!$B$13,'01_기준값'!$B$14,'01_기준값'!$B$15,'01_기준값'!$B$16)</f>
        <v>6186761690.9477568</v>
      </c>
      <c r="H455" s="7">
        <f>VLOOKUP(C455,'03_티어곡선'!$A$5:$F$104,5,FALSE)*IF(E455=5,'01_기준값'!$B$27,'01_기준값'!$B$26)</f>
        <v>3372630.3551773354</v>
      </c>
      <c r="I455" s="11">
        <f>'01_기준값'!$B$25*(C455-1+E455/5)</f>
        <v>0.45100000000000001</v>
      </c>
    </row>
    <row r="456" spans="1:9">
      <c r="A456" s="6">
        <v>7452</v>
      </c>
      <c r="B456" s="6" t="s">
        <v>538</v>
      </c>
      <c r="C456" s="6">
        <v>91</v>
      </c>
      <c r="D456" s="6" t="str">
        <f>VLOOKUP(C456,'03_티어곡선'!$A$5:$F$104,6,FALSE)</f>
        <v>Bio</v>
      </c>
      <c r="E456" s="6">
        <v>2</v>
      </c>
      <c r="F456" s="8">
        <f>VLOOKUP(C456,'03_티어곡선'!$A$5:$F$104,3,FALSE)</f>
        <v>1031126948.4912928</v>
      </c>
      <c r="G456" s="8">
        <f>F456*'01_기준값'!$B$11*CHOOSE(E456,'01_기준값'!$B$12,'01_기준값'!$B$13,'01_기준값'!$B$14,'01_기준값'!$B$15,'01_기준값'!$B$16)</f>
        <v>9280142536.4216347</v>
      </c>
      <c r="H456" s="8">
        <f>VLOOKUP(C456,'03_티어곡선'!$A$5:$F$104,5,FALSE)*IF(E456=5,'01_기준값'!$B$27,'01_기준값'!$B$26)</f>
        <v>3372630.3551773354</v>
      </c>
      <c r="I456" s="12">
        <f>'01_기준값'!$B$25*(C456-1+E456/5)</f>
        <v>0.45200000000000001</v>
      </c>
    </row>
    <row r="457" spans="1:9">
      <c r="A457" s="5">
        <v>7453</v>
      </c>
      <c r="B457" s="5" t="s">
        <v>538</v>
      </c>
      <c r="C457" s="5">
        <v>91</v>
      </c>
      <c r="D457" s="5" t="str">
        <f>VLOOKUP(C457,'03_티어곡선'!$A$5:$F$104,6,FALSE)</f>
        <v>Bio</v>
      </c>
      <c r="E457" s="5">
        <v>3</v>
      </c>
      <c r="F457" s="7">
        <f>VLOOKUP(C457,'03_티어곡선'!$A$5:$F$104,3,FALSE)</f>
        <v>1031126948.4912928</v>
      </c>
      <c r="G457" s="7">
        <f>F457*'01_기준값'!$B$11*CHOOSE(E457,'01_기준값'!$B$12,'01_기준값'!$B$13,'01_기준값'!$B$14,'01_기준값'!$B$15,'01_기준값'!$B$16)</f>
        <v>12373523381.895514</v>
      </c>
      <c r="H457" s="7">
        <f>VLOOKUP(C457,'03_티어곡선'!$A$5:$F$104,5,FALSE)*IF(E457=5,'01_기준값'!$B$27,'01_기준값'!$B$26)</f>
        <v>3372630.3551773354</v>
      </c>
      <c r="I457" s="11">
        <f>'01_기준값'!$B$25*(C457-1+E457/5)</f>
        <v>0.45299999999999996</v>
      </c>
    </row>
    <row r="458" spans="1:9">
      <c r="A458" s="6">
        <v>7454</v>
      </c>
      <c r="B458" s="6" t="s">
        <v>538</v>
      </c>
      <c r="C458" s="6">
        <v>91</v>
      </c>
      <c r="D458" s="6" t="str">
        <f>VLOOKUP(C458,'03_티어곡선'!$A$5:$F$104,6,FALSE)</f>
        <v>Bio</v>
      </c>
      <c r="E458" s="6">
        <v>4</v>
      </c>
      <c r="F458" s="8">
        <f>VLOOKUP(C458,'03_티어곡선'!$A$5:$F$104,3,FALSE)</f>
        <v>1031126948.4912928</v>
      </c>
      <c r="G458" s="8">
        <f>F458*'01_기준값'!$B$11*CHOOSE(E458,'01_기준값'!$B$12,'01_기준값'!$B$13,'01_기준값'!$B$14,'01_기준값'!$B$15,'01_기준값'!$B$16)</f>
        <v>16498031175.860685</v>
      </c>
      <c r="H458" s="8">
        <f>VLOOKUP(C458,'03_티어곡선'!$A$5:$F$104,5,FALSE)*IF(E458=5,'01_기준값'!$B$27,'01_기준값'!$B$26)</f>
        <v>3372630.3551773354</v>
      </c>
      <c r="I458" s="12">
        <f>'01_기준값'!$B$25*(C458-1+E458/5)</f>
        <v>0.45400000000000001</v>
      </c>
    </row>
    <row r="459" spans="1:9">
      <c r="A459" s="5">
        <v>7455</v>
      </c>
      <c r="B459" s="5" t="s">
        <v>538</v>
      </c>
      <c r="C459" s="5">
        <v>91</v>
      </c>
      <c r="D459" s="5" t="str">
        <f>VLOOKUP(C459,'03_티어곡선'!$A$5:$F$104,6,FALSE)</f>
        <v>Bio</v>
      </c>
      <c r="E459" s="5">
        <v>5</v>
      </c>
      <c r="F459" s="7">
        <f>VLOOKUP(C459,'03_티어곡선'!$A$5:$F$104,3,FALSE)</f>
        <v>1031126948.4912928</v>
      </c>
      <c r="G459" s="7">
        <f>F459*'01_기준값'!$B$11*CHOOSE(E459,'01_기준값'!$B$12,'01_기준값'!$B$13,'01_기준값'!$B$14,'01_기준값'!$B$15,'01_기준값'!$B$16)</f>
        <v>20622538969.825855</v>
      </c>
      <c r="H459" s="7">
        <f>VLOOKUP(C459,'03_티어곡선'!$A$5:$F$104,5,FALSE)*IF(E459=5,'01_기준값'!$B$27,'01_기준값'!$B$26)</f>
        <v>20235782.131064013</v>
      </c>
      <c r="I459" s="11">
        <f>'01_기준값'!$B$25*(C459-1+E459/5)</f>
        <v>0.45500000000000002</v>
      </c>
    </row>
    <row r="460" spans="1:9">
      <c r="A460" s="6">
        <v>7456</v>
      </c>
      <c r="B460" s="6" t="s">
        <v>539</v>
      </c>
      <c r="C460" s="6">
        <v>92</v>
      </c>
      <c r="D460" s="6" t="str">
        <f>VLOOKUP(C460,'03_티어곡선'!$A$5:$F$104,6,FALSE)</f>
        <v>Bio</v>
      </c>
      <c r="E460" s="6">
        <v>1</v>
      </c>
      <c r="F460" s="8">
        <f>VLOOKUP(C460,'03_티어곡선'!$A$5:$F$104,3,FALSE)</f>
        <v>1245555225.8114586</v>
      </c>
      <c r="G460" s="8">
        <f>F460*'01_기준값'!$B$11*CHOOSE(E460,'01_기준값'!$B$12,'01_기준값'!$B$13,'01_기준값'!$B$14,'01_기준값'!$B$15,'01_기준값'!$B$16)</f>
        <v>7473331354.8687515</v>
      </c>
      <c r="H460" s="8">
        <f>VLOOKUP(C460,'03_티어곡선'!$A$5:$F$104,5,FALSE)*IF(E460=5,'01_기준값'!$B$27,'01_기준값'!$B$26)</f>
        <v>3414201.4392922907</v>
      </c>
      <c r="I460" s="12">
        <f>'01_기준값'!$B$25*(C460-1+E460/5)</f>
        <v>0.45600000000000002</v>
      </c>
    </row>
    <row r="461" spans="1:9">
      <c r="A461" s="5">
        <v>7457</v>
      </c>
      <c r="B461" s="5" t="s">
        <v>539</v>
      </c>
      <c r="C461" s="5">
        <v>92</v>
      </c>
      <c r="D461" s="5" t="str">
        <f>VLOOKUP(C461,'03_티어곡선'!$A$5:$F$104,6,FALSE)</f>
        <v>Bio</v>
      </c>
      <c r="E461" s="5">
        <v>2</v>
      </c>
      <c r="F461" s="7">
        <f>VLOOKUP(C461,'03_티어곡선'!$A$5:$F$104,3,FALSE)</f>
        <v>1245555225.8114586</v>
      </c>
      <c r="G461" s="7">
        <f>F461*'01_기준값'!$B$11*CHOOSE(E461,'01_기준값'!$B$12,'01_기준값'!$B$13,'01_기준값'!$B$14,'01_기준값'!$B$15,'01_기준값'!$B$16)</f>
        <v>11209997032.303127</v>
      </c>
      <c r="H461" s="7">
        <f>VLOOKUP(C461,'03_티어곡선'!$A$5:$F$104,5,FALSE)*IF(E461=5,'01_기준값'!$B$27,'01_기준값'!$B$26)</f>
        <v>3414201.4392922907</v>
      </c>
      <c r="I461" s="11">
        <f>'01_기준값'!$B$25*(C461-1+E461/5)</f>
        <v>0.45700000000000002</v>
      </c>
    </row>
    <row r="462" spans="1:9">
      <c r="A462" s="6">
        <v>7458</v>
      </c>
      <c r="B462" s="6" t="s">
        <v>539</v>
      </c>
      <c r="C462" s="6">
        <v>92</v>
      </c>
      <c r="D462" s="6" t="str">
        <f>VLOOKUP(C462,'03_티어곡선'!$A$5:$F$104,6,FALSE)</f>
        <v>Bio</v>
      </c>
      <c r="E462" s="6">
        <v>3</v>
      </c>
      <c r="F462" s="8">
        <f>VLOOKUP(C462,'03_티어곡선'!$A$5:$F$104,3,FALSE)</f>
        <v>1245555225.8114586</v>
      </c>
      <c r="G462" s="8">
        <f>F462*'01_기준값'!$B$11*CHOOSE(E462,'01_기준값'!$B$12,'01_기준값'!$B$13,'01_기준값'!$B$14,'01_기준값'!$B$15,'01_기준값'!$B$16)</f>
        <v>14946662709.737503</v>
      </c>
      <c r="H462" s="8">
        <f>VLOOKUP(C462,'03_티어곡선'!$A$5:$F$104,5,FALSE)*IF(E462=5,'01_기준값'!$B$27,'01_기준값'!$B$26)</f>
        <v>3414201.4392922907</v>
      </c>
      <c r="I462" s="12">
        <f>'01_기준값'!$B$25*(C462-1+E462/5)</f>
        <v>0.45799999999999996</v>
      </c>
    </row>
    <row r="463" spans="1:9">
      <c r="A463" s="5">
        <v>7459</v>
      </c>
      <c r="B463" s="5" t="s">
        <v>539</v>
      </c>
      <c r="C463" s="5">
        <v>92</v>
      </c>
      <c r="D463" s="5" t="str">
        <f>VLOOKUP(C463,'03_티어곡선'!$A$5:$F$104,6,FALSE)</f>
        <v>Bio</v>
      </c>
      <c r="E463" s="5">
        <v>4</v>
      </c>
      <c r="F463" s="7">
        <f>VLOOKUP(C463,'03_티어곡선'!$A$5:$F$104,3,FALSE)</f>
        <v>1245555225.8114586</v>
      </c>
      <c r="G463" s="7">
        <f>F463*'01_기준값'!$B$11*CHOOSE(E463,'01_기준값'!$B$12,'01_기준값'!$B$13,'01_기준값'!$B$14,'01_기준값'!$B$15,'01_기준값'!$B$16)</f>
        <v>19928883612.983337</v>
      </c>
      <c r="H463" s="7">
        <f>VLOOKUP(C463,'03_티어곡선'!$A$5:$F$104,5,FALSE)*IF(E463=5,'01_기준값'!$B$27,'01_기준값'!$B$26)</f>
        <v>3414201.4392922907</v>
      </c>
      <c r="I463" s="11">
        <f>'01_기준값'!$B$25*(C463-1+E463/5)</f>
        <v>0.45900000000000002</v>
      </c>
    </row>
    <row r="464" spans="1:9">
      <c r="A464" s="6">
        <v>7460</v>
      </c>
      <c r="B464" s="6" t="s">
        <v>539</v>
      </c>
      <c r="C464" s="6">
        <v>92</v>
      </c>
      <c r="D464" s="6" t="str">
        <f>VLOOKUP(C464,'03_티어곡선'!$A$5:$F$104,6,FALSE)</f>
        <v>Bio</v>
      </c>
      <c r="E464" s="6">
        <v>5</v>
      </c>
      <c r="F464" s="8">
        <f>VLOOKUP(C464,'03_티어곡선'!$A$5:$F$104,3,FALSE)</f>
        <v>1245555225.8114586</v>
      </c>
      <c r="G464" s="8">
        <f>F464*'01_기준값'!$B$11*CHOOSE(E464,'01_기준값'!$B$12,'01_기준값'!$B$13,'01_기준값'!$B$14,'01_기준값'!$B$15,'01_기준값'!$B$16)</f>
        <v>24911104516.229172</v>
      </c>
      <c r="H464" s="8">
        <f>VLOOKUP(C464,'03_티어곡선'!$A$5:$F$104,5,FALSE)*IF(E464=5,'01_기준값'!$B$27,'01_기준값'!$B$26)</f>
        <v>20485208.635753743</v>
      </c>
      <c r="I464" s="12">
        <f>'01_기준값'!$B$25*(C464-1+E464/5)</f>
        <v>0.46</v>
      </c>
    </row>
    <row r="465" spans="1:9">
      <c r="A465" s="5">
        <v>7461</v>
      </c>
      <c r="B465" s="5" t="s">
        <v>540</v>
      </c>
      <c r="C465" s="5">
        <v>93</v>
      </c>
      <c r="D465" s="5" t="str">
        <f>VLOOKUP(C465,'03_티어곡선'!$A$5:$F$104,6,FALSE)</f>
        <v>Bio</v>
      </c>
      <c r="E465" s="5">
        <v>1</v>
      </c>
      <c r="F465" s="7">
        <f>VLOOKUP(C465,'03_티어곡선'!$A$5:$F$104,3,FALSE)</f>
        <v>1508035514.7430427</v>
      </c>
      <c r="G465" s="7">
        <f>F465*'01_기준값'!$B$11*CHOOSE(E465,'01_기준값'!$B$12,'01_기준값'!$B$13,'01_기준값'!$B$14,'01_기준값'!$B$15,'01_기준값'!$B$16)</f>
        <v>9048213088.4582558</v>
      </c>
      <c r="H465" s="7">
        <f>VLOOKUP(C465,'03_티어곡선'!$A$5:$F$104,5,FALSE)*IF(E465=5,'01_기준값'!$B$27,'01_기준값'!$B$26)</f>
        <v>3456284.9291121406</v>
      </c>
      <c r="I465" s="11">
        <f>'01_기준값'!$B$25*(C465-1+E465/5)</f>
        <v>0.46100000000000002</v>
      </c>
    </row>
    <row r="466" spans="1:9">
      <c r="A466" s="6">
        <v>7462</v>
      </c>
      <c r="B466" s="6" t="s">
        <v>540</v>
      </c>
      <c r="C466" s="6">
        <v>93</v>
      </c>
      <c r="D466" s="6" t="str">
        <f>VLOOKUP(C466,'03_티어곡선'!$A$5:$F$104,6,FALSE)</f>
        <v>Bio</v>
      </c>
      <c r="E466" s="6">
        <v>2</v>
      </c>
      <c r="F466" s="8">
        <f>VLOOKUP(C466,'03_티어곡선'!$A$5:$F$104,3,FALSE)</f>
        <v>1508035514.7430427</v>
      </c>
      <c r="G466" s="8">
        <f>F466*'01_기준값'!$B$11*CHOOSE(E466,'01_기준값'!$B$12,'01_기준값'!$B$13,'01_기준값'!$B$14,'01_기준값'!$B$15,'01_기준값'!$B$16)</f>
        <v>13572319632.687386</v>
      </c>
      <c r="H466" s="8">
        <f>VLOOKUP(C466,'03_티어곡선'!$A$5:$F$104,5,FALSE)*IF(E466=5,'01_기준값'!$B$27,'01_기준값'!$B$26)</f>
        <v>3456284.9291121406</v>
      </c>
      <c r="I466" s="12">
        <f>'01_기준값'!$B$25*(C466-1+E466/5)</f>
        <v>0.46200000000000002</v>
      </c>
    </row>
    <row r="467" spans="1:9">
      <c r="A467" s="5">
        <v>7463</v>
      </c>
      <c r="B467" s="5" t="s">
        <v>540</v>
      </c>
      <c r="C467" s="5">
        <v>93</v>
      </c>
      <c r="D467" s="5" t="str">
        <f>VLOOKUP(C467,'03_티어곡선'!$A$5:$F$104,6,FALSE)</f>
        <v>Bio</v>
      </c>
      <c r="E467" s="5">
        <v>3</v>
      </c>
      <c r="F467" s="7">
        <f>VLOOKUP(C467,'03_티어곡선'!$A$5:$F$104,3,FALSE)</f>
        <v>1508035514.7430427</v>
      </c>
      <c r="G467" s="7">
        <f>F467*'01_기준값'!$B$11*CHOOSE(E467,'01_기준값'!$B$12,'01_기준값'!$B$13,'01_기준값'!$B$14,'01_기준값'!$B$15,'01_기준값'!$B$16)</f>
        <v>18096426176.916512</v>
      </c>
      <c r="H467" s="7">
        <f>VLOOKUP(C467,'03_티어곡선'!$A$5:$F$104,5,FALSE)*IF(E467=5,'01_기준값'!$B$27,'01_기준값'!$B$26)</f>
        <v>3456284.9291121406</v>
      </c>
      <c r="I467" s="11">
        <f>'01_기준값'!$B$25*(C467-1+E467/5)</f>
        <v>0.46299999999999997</v>
      </c>
    </row>
    <row r="468" spans="1:9">
      <c r="A468" s="6">
        <v>7464</v>
      </c>
      <c r="B468" s="6" t="s">
        <v>540</v>
      </c>
      <c r="C468" s="6">
        <v>93</v>
      </c>
      <c r="D468" s="6" t="str">
        <f>VLOOKUP(C468,'03_티어곡선'!$A$5:$F$104,6,FALSE)</f>
        <v>Bio</v>
      </c>
      <c r="E468" s="6">
        <v>4</v>
      </c>
      <c r="F468" s="8">
        <f>VLOOKUP(C468,'03_티어곡선'!$A$5:$F$104,3,FALSE)</f>
        <v>1508035514.7430427</v>
      </c>
      <c r="G468" s="8">
        <f>F468*'01_기준값'!$B$11*CHOOSE(E468,'01_기준값'!$B$12,'01_기준값'!$B$13,'01_기준값'!$B$14,'01_기준값'!$B$15,'01_기준값'!$B$16)</f>
        <v>24128568235.888687</v>
      </c>
      <c r="H468" s="8">
        <f>VLOOKUP(C468,'03_티어곡선'!$A$5:$F$104,5,FALSE)*IF(E468=5,'01_기준값'!$B$27,'01_기준값'!$B$26)</f>
        <v>3456284.9291121406</v>
      </c>
      <c r="I468" s="12">
        <f>'01_기준값'!$B$25*(C468-1+E468/5)</f>
        <v>0.46399999999999997</v>
      </c>
    </row>
    <row r="469" spans="1:9">
      <c r="A469" s="5">
        <v>7465</v>
      </c>
      <c r="B469" s="5" t="s">
        <v>540</v>
      </c>
      <c r="C469" s="5">
        <v>93</v>
      </c>
      <c r="D469" s="5" t="str">
        <f>VLOOKUP(C469,'03_티어곡선'!$A$5:$F$104,6,FALSE)</f>
        <v>Bio</v>
      </c>
      <c r="E469" s="5">
        <v>5</v>
      </c>
      <c r="F469" s="7">
        <f>VLOOKUP(C469,'03_티어곡선'!$A$5:$F$104,3,FALSE)</f>
        <v>1508035514.7430427</v>
      </c>
      <c r="G469" s="7">
        <f>F469*'01_기준값'!$B$11*CHOOSE(E469,'01_기준값'!$B$12,'01_기준값'!$B$13,'01_기준값'!$B$14,'01_기준값'!$B$15,'01_기준값'!$B$16)</f>
        <v>30160710294.860855</v>
      </c>
      <c r="H469" s="7">
        <f>VLOOKUP(C469,'03_티어곡선'!$A$5:$F$104,5,FALSE)*IF(E469=5,'01_기준값'!$B$27,'01_기준값'!$B$26)</f>
        <v>20737709.574672844</v>
      </c>
      <c r="I469" s="11">
        <f>'01_기준값'!$B$25*(C469-1+E469/5)</f>
        <v>0.46500000000000002</v>
      </c>
    </row>
    <row r="470" spans="1:9">
      <c r="A470" s="6">
        <v>7466</v>
      </c>
      <c r="B470" s="6" t="s">
        <v>541</v>
      </c>
      <c r="C470" s="6">
        <v>94</v>
      </c>
      <c r="D470" s="6" t="str">
        <f>VLOOKUP(C470,'03_티어곡선'!$A$5:$F$104,6,FALSE)</f>
        <v>Bio</v>
      </c>
      <c r="E470" s="6">
        <v>1</v>
      </c>
      <c r="F470" s="8">
        <f>VLOOKUP(C470,'03_티어곡선'!$A$5:$F$104,3,FALSE)</f>
        <v>1830028616.9992118</v>
      </c>
      <c r="G470" s="8">
        <f>F470*'01_기준값'!$B$11*CHOOSE(E470,'01_기준값'!$B$12,'01_기준값'!$B$13,'01_기준값'!$B$14,'01_기준값'!$B$15,'01_기준값'!$B$16)</f>
        <v>10980171701.995272</v>
      </c>
      <c r="H470" s="8">
        <f>VLOOKUP(C470,'03_티어곡선'!$A$5:$F$104,5,FALSE)*IF(E470=5,'01_기준값'!$B$27,'01_기준값'!$B$26)</f>
        <v>3498887.1405560379</v>
      </c>
      <c r="I470" s="12">
        <f>'01_기준값'!$B$25*(C470-1+E470/5)</f>
        <v>0.46600000000000003</v>
      </c>
    </row>
    <row r="471" spans="1:9">
      <c r="A471" s="5">
        <v>7467</v>
      </c>
      <c r="B471" s="5" t="s">
        <v>541</v>
      </c>
      <c r="C471" s="5">
        <v>94</v>
      </c>
      <c r="D471" s="5" t="str">
        <f>VLOOKUP(C471,'03_티어곡선'!$A$5:$F$104,6,FALSE)</f>
        <v>Bio</v>
      </c>
      <c r="E471" s="5">
        <v>2</v>
      </c>
      <c r="F471" s="7">
        <f>VLOOKUP(C471,'03_티어곡선'!$A$5:$F$104,3,FALSE)</f>
        <v>1830028616.9992118</v>
      </c>
      <c r="G471" s="7">
        <f>F471*'01_기준값'!$B$11*CHOOSE(E471,'01_기준값'!$B$12,'01_기준값'!$B$13,'01_기준값'!$B$14,'01_기준값'!$B$15,'01_기준값'!$B$16)</f>
        <v>16470257552.992907</v>
      </c>
      <c r="H471" s="7">
        <f>VLOOKUP(C471,'03_티어곡선'!$A$5:$F$104,5,FALSE)*IF(E471=5,'01_기준값'!$B$27,'01_기준값'!$B$26)</f>
        <v>3498887.1405560379</v>
      </c>
      <c r="I471" s="11">
        <f>'01_기준값'!$B$25*(C471-1+E471/5)</f>
        <v>0.46700000000000003</v>
      </c>
    </row>
    <row r="472" spans="1:9">
      <c r="A472" s="6">
        <v>7468</v>
      </c>
      <c r="B472" s="6" t="s">
        <v>541</v>
      </c>
      <c r="C472" s="6">
        <v>94</v>
      </c>
      <c r="D472" s="6" t="str">
        <f>VLOOKUP(C472,'03_티어곡선'!$A$5:$F$104,6,FALSE)</f>
        <v>Bio</v>
      </c>
      <c r="E472" s="6">
        <v>3</v>
      </c>
      <c r="F472" s="8">
        <f>VLOOKUP(C472,'03_티어곡선'!$A$5:$F$104,3,FALSE)</f>
        <v>1830028616.9992118</v>
      </c>
      <c r="G472" s="8">
        <f>F472*'01_기준값'!$B$11*CHOOSE(E472,'01_기준값'!$B$12,'01_기준값'!$B$13,'01_기준값'!$B$14,'01_기준값'!$B$15,'01_기준값'!$B$16)</f>
        <v>21960343403.990543</v>
      </c>
      <c r="H472" s="8">
        <f>VLOOKUP(C472,'03_티어곡선'!$A$5:$F$104,5,FALSE)*IF(E472=5,'01_기준값'!$B$27,'01_기준값'!$B$26)</f>
        <v>3498887.1405560379</v>
      </c>
      <c r="I472" s="12">
        <f>'01_기준값'!$B$25*(C472-1+E472/5)</f>
        <v>0.46799999999999997</v>
      </c>
    </row>
    <row r="473" spans="1:9">
      <c r="A473" s="5">
        <v>7469</v>
      </c>
      <c r="B473" s="5" t="s">
        <v>541</v>
      </c>
      <c r="C473" s="5">
        <v>94</v>
      </c>
      <c r="D473" s="5" t="str">
        <f>VLOOKUP(C473,'03_티어곡선'!$A$5:$F$104,6,FALSE)</f>
        <v>Bio</v>
      </c>
      <c r="E473" s="5">
        <v>4</v>
      </c>
      <c r="F473" s="7">
        <f>VLOOKUP(C473,'03_티어곡선'!$A$5:$F$104,3,FALSE)</f>
        <v>1830028616.9992118</v>
      </c>
      <c r="G473" s="7">
        <f>F473*'01_기준값'!$B$11*CHOOSE(E473,'01_기준값'!$B$12,'01_기준값'!$B$13,'01_기준값'!$B$14,'01_기준값'!$B$15,'01_기준값'!$B$16)</f>
        <v>29280457871.987392</v>
      </c>
      <c r="H473" s="7">
        <f>VLOOKUP(C473,'03_티어곡선'!$A$5:$F$104,5,FALSE)*IF(E473=5,'01_기준값'!$B$27,'01_기준값'!$B$26)</f>
        <v>3498887.1405560379</v>
      </c>
      <c r="I473" s="11">
        <f>'01_기준값'!$B$25*(C473-1+E473/5)</f>
        <v>0.46899999999999997</v>
      </c>
    </row>
    <row r="474" spans="1:9">
      <c r="A474" s="6">
        <v>7470</v>
      </c>
      <c r="B474" s="6" t="s">
        <v>541</v>
      </c>
      <c r="C474" s="6">
        <v>94</v>
      </c>
      <c r="D474" s="6" t="str">
        <f>VLOOKUP(C474,'03_티어곡선'!$A$5:$F$104,6,FALSE)</f>
        <v>Bio</v>
      </c>
      <c r="E474" s="6">
        <v>5</v>
      </c>
      <c r="F474" s="8">
        <f>VLOOKUP(C474,'03_티어곡선'!$A$5:$F$104,3,FALSE)</f>
        <v>1830028616.9992118</v>
      </c>
      <c r="G474" s="8">
        <f>F474*'01_기준값'!$B$11*CHOOSE(E474,'01_기준값'!$B$12,'01_기준값'!$B$13,'01_기준값'!$B$14,'01_기준값'!$B$15,'01_기준값'!$B$16)</f>
        <v>36600572339.984238</v>
      </c>
      <c r="H474" s="8">
        <f>VLOOKUP(C474,'03_티어곡선'!$A$5:$F$104,5,FALSE)*IF(E474=5,'01_기준값'!$B$27,'01_기준값'!$B$26)</f>
        <v>20993322.843336228</v>
      </c>
      <c r="I474" s="12">
        <f>'01_기준값'!$B$25*(C474-1+E474/5)</f>
        <v>0.47000000000000003</v>
      </c>
    </row>
    <row r="475" spans="1:9">
      <c r="A475" s="5">
        <v>7471</v>
      </c>
      <c r="B475" s="5" t="s">
        <v>542</v>
      </c>
      <c r="C475" s="5">
        <v>95</v>
      </c>
      <c r="D475" s="5" t="str">
        <f>VLOOKUP(C475,'03_티어곡선'!$A$5:$F$104,6,FALSE)</f>
        <v>Bio</v>
      </c>
      <c r="E475" s="5">
        <v>1</v>
      </c>
      <c r="F475" s="7">
        <f>VLOOKUP(C475,'03_티어곡선'!$A$5:$F$104,3,FALSE)</f>
        <v>2225880900.7610059</v>
      </c>
      <c r="G475" s="7">
        <f>F475*'01_기준값'!$B$11*CHOOSE(E475,'01_기준값'!$B$12,'01_기준값'!$B$13,'01_기준값'!$B$14,'01_기준값'!$B$15,'01_기준값'!$B$16)</f>
        <v>13355285404.566034</v>
      </c>
      <c r="H475" s="7">
        <f>VLOOKUP(C475,'03_티어곡선'!$A$5:$F$104,5,FALSE)*IF(E475=5,'01_기준값'!$B$27,'01_기준값'!$B$26)</f>
        <v>3542014.4673932372</v>
      </c>
      <c r="I475" s="11">
        <f>'01_기준값'!$B$25*(C475-1+E475/5)</f>
        <v>0.47100000000000003</v>
      </c>
    </row>
    <row r="476" spans="1:9">
      <c r="A476" s="6">
        <v>7472</v>
      </c>
      <c r="B476" s="6" t="s">
        <v>542</v>
      </c>
      <c r="C476" s="6">
        <v>95</v>
      </c>
      <c r="D476" s="6" t="str">
        <f>VLOOKUP(C476,'03_티어곡선'!$A$5:$F$104,6,FALSE)</f>
        <v>Bio</v>
      </c>
      <c r="E476" s="6">
        <v>2</v>
      </c>
      <c r="F476" s="8">
        <f>VLOOKUP(C476,'03_티어곡선'!$A$5:$F$104,3,FALSE)</f>
        <v>2225880900.7610059</v>
      </c>
      <c r="G476" s="8">
        <f>F476*'01_기준값'!$B$11*CHOOSE(E476,'01_기준값'!$B$12,'01_기준값'!$B$13,'01_기준값'!$B$14,'01_기준값'!$B$15,'01_기준값'!$B$16)</f>
        <v>20032928106.849052</v>
      </c>
      <c r="H476" s="8">
        <f>VLOOKUP(C476,'03_티어곡선'!$A$5:$F$104,5,FALSE)*IF(E476=5,'01_기준값'!$B$27,'01_기준값'!$B$26)</f>
        <v>3542014.4673932372</v>
      </c>
      <c r="I476" s="12">
        <f>'01_기준값'!$B$25*(C476-1+E476/5)</f>
        <v>0.47200000000000003</v>
      </c>
    </row>
    <row r="477" spans="1:9">
      <c r="A477" s="5">
        <v>7473</v>
      </c>
      <c r="B477" s="5" t="s">
        <v>542</v>
      </c>
      <c r="C477" s="5">
        <v>95</v>
      </c>
      <c r="D477" s="5" t="str">
        <f>VLOOKUP(C477,'03_티어곡선'!$A$5:$F$104,6,FALSE)</f>
        <v>Bio</v>
      </c>
      <c r="E477" s="5">
        <v>3</v>
      </c>
      <c r="F477" s="7">
        <f>VLOOKUP(C477,'03_티어곡선'!$A$5:$F$104,3,FALSE)</f>
        <v>2225880900.7610059</v>
      </c>
      <c r="G477" s="7">
        <f>F477*'01_기준값'!$B$11*CHOOSE(E477,'01_기준값'!$B$12,'01_기준값'!$B$13,'01_기준값'!$B$14,'01_기준값'!$B$15,'01_기준값'!$B$16)</f>
        <v>26710570809.132069</v>
      </c>
      <c r="H477" s="7">
        <f>VLOOKUP(C477,'03_티어곡선'!$A$5:$F$104,5,FALSE)*IF(E477=5,'01_기준값'!$B$27,'01_기준값'!$B$26)</f>
        <v>3542014.4673932372</v>
      </c>
      <c r="I477" s="11">
        <f>'01_기준값'!$B$25*(C477-1+E477/5)</f>
        <v>0.47299999999999998</v>
      </c>
    </row>
    <row r="478" spans="1:9">
      <c r="A478" s="6">
        <v>7474</v>
      </c>
      <c r="B478" s="6" t="s">
        <v>542</v>
      </c>
      <c r="C478" s="6">
        <v>95</v>
      </c>
      <c r="D478" s="6" t="str">
        <f>VLOOKUP(C478,'03_티어곡선'!$A$5:$F$104,6,FALSE)</f>
        <v>Bio</v>
      </c>
      <c r="E478" s="6">
        <v>4</v>
      </c>
      <c r="F478" s="8">
        <f>VLOOKUP(C478,'03_티어곡선'!$A$5:$F$104,3,FALSE)</f>
        <v>2225880900.7610059</v>
      </c>
      <c r="G478" s="8">
        <f>F478*'01_기준값'!$B$11*CHOOSE(E478,'01_기준값'!$B$12,'01_기준값'!$B$13,'01_기준값'!$B$14,'01_기준값'!$B$15,'01_기준값'!$B$16)</f>
        <v>35614094412.176094</v>
      </c>
      <c r="H478" s="8">
        <f>VLOOKUP(C478,'03_티어곡선'!$A$5:$F$104,5,FALSE)*IF(E478=5,'01_기준값'!$B$27,'01_기준값'!$B$26)</f>
        <v>3542014.4673932372</v>
      </c>
      <c r="I478" s="12">
        <f>'01_기준값'!$B$25*(C478-1+E478/5)</f>
        <v>0.47399999999999998</v>
      </c>
    </row>
    <row r="479" spans="1:9">
      <c r="A479" s="5">
        <v>7475</v>
      </c>
      <c r="B479" s="5" t="s">
        <v>542</v>
      </c>
      <c r="C479" s="5">
        <v>95</v>
      </c>
      <c r="D479" s="5" t="str">
        <f>VLOOKUP(C479,'03_티어곡선'!$A$5:$F$104,6,FALSE)</f>
        <v>Bio</v>
      </c>
      <c r="E479" s="5">
        <v>5</v>
      </c>
      <c r="F479" s="7">
        <f>VLOOKUP(C479,'03_티어곡선'!$A$5:$F$104,3,FALSE)</f>
        <v>2225880900.7610059</v>
      </c>
      <c r="G479" s="7">
        <f>F479*'01_기준값'!$B$11*CHOOSE(E479,'01_기준값'!$B$12,'01_기준값'!$B$13,'01_기준값'!$B$14,'01_기준값'!$B$15,'01_기준값'!$B$16)</f>
        <v>44517618015.220116</v>
      </c>
      <c r="H479" s="7">
        <f>VLOOKUP(C479,'03_티어곡선'!$A$5:$F$104,5,FALSE)*IF(E479=5,'01_기준값'!$B$27,'01_기준값'!$B$26)</f>
        <v>21252086.804359425</v>
      </c>
      <c r="I479" s="11">
        <f>'01_기준값'!$B$25*(C479-1+E479/5)</f>
        <v>0.47500000000000003</v>
      </c>
    </row>
    <row r="480" spans="1:9">
      <c r="A480" s="6">
        <v>7476</v>
      </c>
      <c r="B480" s="6" t="s">
        <v>543</v>
      </c>
      <c r="C480" s="6">
        <v>96</v>
      </c>
      <c r="D480" s="6" t="str">
        <f>VLOOKUP(C480,'03_티어곡선'!$A$5:$F$104,6,FALSE)</f>
        <v>Bio</v>
      </c>
      <c r="E480" s="6">
        <v>1</v>
      </c>
      <c r="F480" s="8">
        <f>VLOOKUP(C480,'03_티어곡선'!$A$5:$F$104,3,FALSE)</f>
        <v>2713586658.4532332</v>
      </c>
      <c r="G480" s="8">
        <f>F480*'01_기준값'!$B$11*CHOOSE(E480,'01_기준값'!$B$12,'01_기준값'!$B$13,'01_기준값'!$B$14,'01_기준값'!$B$15,'01_기준값'!$B$16)</f>
        <v>16281519950.719398</v>
      </c>
      <c r="H480" s="8">
        <f>VLOOKUP(C480,'03_티어곡선'!$A$5:$F$104,5,FALSE)*IF(E480=5,'01_기준값'!$B$27,'01_기준값'!$B$26)</f>
        <v>3585673.38220267</v>
      </c>
      <c r="I480" s="12">
        <f>'01_기준값'!$B$25*(C480-1+E480/5)</f>
        <v>0.47600000000000003</v>
      </c>
    </row>
    <row r="481" spans="1:9">
      <c r="A481" s="5">
        <v>7477</v>
      </c>
      <c r="B481" s="5" t="s">
        <v>543</v>
      </c>
      <c r="C481" s="5">
        <v>96</v>
      </c>
      <c r="D481" s="5" t="str">
        <f>VLOOKUP(C481,'03_티어곡선'!$A$5:$F$104,6,FALSE)</f>
        <v>Bio</v>
      </c>
      <c r="E481" s="5">
        <v>2</v>
      </c>
      <c r="F481" s="7">
        <f>VLOOKUP(C481,'03_티어곡선'!$A$5:$F$104,3,FALSE)</f>
        <v>2713586658.4532332</v>
      </c>
      <c r="G481" s="7">
        <f>F481*'01_기준값'!$B$11*CHOOSE(E481,'01_기준값'!$B$12,'01_기준값'!$B$13,'01_기준값'!$B$14,'01_기준값'!$B$15,'01_기준값'!$B$16)</f>
        <v>24422279926.079102</v>
      </c>
      <c r="H481" s="7">
        <f>VLOOKUP(C481,'03_티어곡선'!$A$5:$F$104,5,FALSE)*IF(E481=5,'01_기준값'!$B$27,'01_기준값'!$B$26)</f>
        <v>3585673.38220267</v>
      </c>
      <c r="I481" s="11">
        <f>'01_기준값'!$B$25*(C481-1+E481/5)</f>
        <v>0.47700000000000004</v>
      </c>
    </row>
    <row r="482" spans="1:9">
      <c r="A482" s="6">
        <v>7478</v>
      </c>
      <c r="B482" s="6" t="s">
        <v>543</v>
      </c>
      <c r="C482" s="6">
        <v>96</v>
      </c>
      <c r="D482" s="6" t="str">
        <f>VLOOKUP(C482,'03_티어곡선'!$A$5:$F$104,6,FALSE)</f>
        <v>Bio</v>
      </c>
      <c r="E482" s="6">
        <v>3</v>
      </c>
      <c r="F482" s="8">
        <f>VLOOKUP(C482,'03_티어곡선'!$A$5:$F$104,3,FALSE)</f>
        <v>2713586658.4532332</v>
      </c>
      <c r="G482" s="8">
        <f>F482*'01_기준값'!$B$11*CHOOSE(E482,'01_기준값'!$B$12,'01_기준값'!$B$13,'01_기준값'!$B$14,'01_기준값'!$B$15,'01_기준값'!$B$16)</f>
        <v>32563039901.438797</v>
      </c>
      <c r="H482" s="8">
        <f>VLOOKUP(C482,'03_티어곡선'!$A$5:$F$104,5,FALSE)*IF(E482=5,'01_기준값'!$B$27,'01_기준값'!$B$26)</f>
        <v>3585673.38220267</v>
      </c>
      <c r="I482" s="12">
        <f>'01_기준값'!$B$25*(C482-1+E482/5)</f>
        <v>0.47799999999999998</v>
      </c>
    </row>
    <row r="483" spans="1:9">
      <c r="A483" s="5">
        <v>7479</v>
      </c>
      <c r="B483" s="5" t="s">
        <v>543</v>
      </c>
      <c r="C483" s="5">
        <v>96</v>
      </c>
      <c r="D483" s="5" t="str">
        <f>VLOOKUP(C483,'03_티어곡선'!$A$5:$F$104,6,FALSE)</f>
        <v>Bio</v>
      </c>
      <c r="E483" s="5">
        <v>4</v>
      </c>
      <c r="F483" s="7">
        <f>VLOOKUP(C483,'03_티어곡선'!$A$5:$F$104,3,FALSE)</f>
        <v>2713586658.4532332</v>
      </c>
      <c r="G483" s="7">
        <f>F483*'01_기준값'!$B$11*CHOOSE(E483,'01_기준값'!$B$12,'01_기준값'!$B$13,'01_기준값'!$B$14,'01_기준값'!$B$15,'01_기준값'!$B$16)</f>
        <v>43417386535.25174</v>
      </c>
      <c r="H483" s="7">
        <f>VLOOKUP(C483,'03_티어곡선'!$A$5:$F$104,5,FALSE)*IF(E483=5,'01_기준값'!$B$27,'01_기준값'!$B$26)</f>
        <v>3585673.38220267</v>
      </c>
      <c r="I483" s="11">
        <f>'01_기준값'!$B$25*(C483-1+E483/5)</f>
        <v>0.47899999999999998</v>
      </c>
    </row>
    <row r="484" spans="1:9">
      <c r="A484" s="6">
        <v>7480</v>
      </c>
      <c r="B484" s="6" t="s">
        <v>543</v>
      </c>
      <c r="C484" s="6">
        <v>96</v>
      </c>
      <c r="D484" s="6" t="str">
        <f>VLOOKUP(C484,'03_티어곡선'!$A$5:$F$104,6,FALSE)</f>
        <v>Bio</v>
      </c>
      <c r="E484" s="6">
        <v>5</v>
      </c>
      <c r="F484" s="8">
        <f>VLOOKUP(C484,'03_티어곡선'!$A$5:$F$104,3,FALSE)</f>
        <v>2713586658.4532332</v>
      </c>
      <c r="G484" s="8">
        <f>F484*'01_기준값'!$B$11*CHOOSE(E484,'01_기준값'!$B$12,'01_기준값'!$B$13,'01_기준값'!$B$14,'01_기준값'!$B$15,'01_기준값'!$B$16)</f>
        <v>54271733169.064667</v>
      </c>
      <c r="H484" s="8">
        <f>VLOOKUP(C484,'03_티어곡선'!$A$5:$F$104,5,FALSE)*IF(E484=5,'01_기준값'!$B$27,'01_기준값'!$B$26)</f>
        <v>21514040.29321602</v>
      </c>
      <c r="I484" s="12">
        <f>'01_기준값'!$B$25*(C484-1+E484/5)</f>
        <v>0.48</v>
      </c>
    </row>
    <row r="485" spans="1:9">
      <c r="A485" s="5">
        <v>7481</v>
      </c>
      <c r="B485" s="5" t="s">
        <v>544</v>
      </c>
      <c r="C485" s="5">
        <v>97</v>
      </c>
      <c r="D485" s="5" t="str">
        <f>VLOOKUP(C485,'03_티어곡선'!$A$5:$F$104,6,FALSE)</f>
        <v>Bio</v>
      </c>
      <c r="E485" s="5">
        <v>1</v>
      </c>
      <c r="F485" s="7">
        <f>VLOOKUP(C485,'03_티어곡선'!$A$5:$F$104,3,FALSE)</f>
        <v>3315760839.3530059</v>
      </c>
      <c r="G485" s="7">
        <f>F485*'01_기준값'!$B$11*CHOOSE(E485,'01_기준값'!$B$12,'01_기준값'!$B$13,'01_기준값'!$B$14,'01_기준값'!$B$15,'01_기준값'!$B$16)</f>
        <v>19894565036.118034</v>
      </c>
      <c r="H485" s="7">
        <f>VLOOKUP(C485,'03_티어곡선'!$A$5:$F$104,5,FALSE)*IF(E485=5,'01_기준값'!$B$27,'01_기준값'!$B$26)</f>
        <v>3629870.4373443583</v>
      </c>
      <c r="I485" s="11">
        <f>'01_기준값'!$B$25*(C485-1+E485/5)</f>
        <v>0.48100000000000004</v>
      </c>
    </row>
    <row r="486" spans="1:9">
      <c r="A486" s="6">
        <v>7482</v>
      </c>
      <c r="B486" s="6" t="s">
        <v>544</v>
      </c>
      <c r="C486" s="6">
        <v>97</v>
      </c>
      <c r="D486" s="6" t="str">
        <f>VLOOKUP(C486,'03_티어곡선'!$A$5:$F$104,6,FALSE)</f>
        <v>Bio</v>
      </c>
      <c r="E486" s="6">
        <v>2</v>
      </c>
      <c r="F486" s="8">
        <f>VLOOKUP(C486,'03_티어곡선'!$A$5:$F$104,3,FALSE)</f>
        <v>3315760839.3530059</v>
      </c>
      <c r="G486" s="8">
        <f>F486*'01_기준값'!$B$11*CHOOSE(E486,'01_기준값'!$B$12,'01_기준값'!$B$13,'01_기준값'!$B$14,'01_기준값'!$B$15,'01_기준값'!$B$16)</f>
        <v>29841847554.177055</v>
      </c>
      <c r="H486" s="8">
        <f>VLOOKUP(C486,'03_티어곡선'!$A$5:$F$104,5,FALSE)*IF(E486=5,'01_기준값'!$B$27,'01_기준값'!$B$26)</f>
        <v>3629870.4373443583</v>
      </c>
      <c r="I486" s="12">
        <f>'01_기준값'!$B$25*(C486-1+E486/5)</f>
        <v>0.48200000000000004</v>
      </c>
    </row>
    <row r="487" spans="1:9">
      <c r="A487" s="5">
        <v>7483</v>
      </c>
      <c r="B487" s="5" t="s">
        <v>544</v>
      </c>
      <c r="C487" s="5">
        <v>97</v>
      </c>
      <c r="D487" s="5" t="str">
        <f>VLOOKUP(C487,'03_티어곡선'!$A$5:$F$104,6,FALSE)</f>
        <v>Bio</v>
      </c>
      <c r="E487" s="5">
        <v>3</v>
      </c>
      <c r="F487" s="7">
        <f>VLOOKUP(C487,'03_티어곡선'!$A$5:$F$104,3,FALSE)</f>
        <v>3315760839.3530059</v>
      </c>
      <c r="G487" s="7">
        <f>F487*'01_기준값'!$B$11*CHOOSE(E487,'01_기준값'!$B$12,'01_기준값'!$B$13,'01_기준값'!$B$14,'01_기준값'!$B$15,'01_기준값'!$B$16)</f>
        <v>39789130072.236069</v>
      </c>
      <c r="H487" s="7">
        <f>VLOOKUP(C487,'03_티어곡선'!$A$5:$F$104,5,FALSE)*IF(E487=5,'01_기준값'!$B$27,'01_기준값'!$B$26)</f>
        <v>3629870.4373443583</v>
      </c>
      <c r="I487" s="11">
        <f>'01_기준값'!$B$25*(C487-1+E487/5)</f>
        <v>0.48299999999999998</v>
      </c>
    </row>
    <row r="488" spans="1:9">
      <c r="A488" s="6">
        <v>7484</v>
      </c>
      <c r="B488" s="6" t="s">
        <v>544</v>
      </c>
      <c r="C488" s="6">
        <v>97</v>
      </c>
      <c r="D488" s="6" t="str">
        <f>VLOOKUP(C488,'03_티어곡선'!$A$5:$F$104,6,FALSE)</f>
        <v>Bio</v>
      </c>
      <c r="E488" s="6">
        <v>4</v>
      </c>
      <c r="F488" s="8">
        <f>VLOOKUP(C488,'03_티어곡선'!$A$5:$F$104,3,FALSE)</f>
        <v>3315760839.3530059</v>
      </c>
      <c r="G488" s="8">
        <f>F488*'01_기준값'!$B$11*CHOOSE(E488,'01_기준값'!$B$12,'01_기준값'!$B$13,'01_기준값'!$B$14,'01_기준값'!$B$15,'01_기준값'!$B$16)</f>
        <v>53052173429.648102</v>
      </c>
      <c r="H488" s="8">
        <f>VLOOKUP(C488,'03_티어곡선'!$A$5:$F$104,5,FALSE)*IF(E488=5,'01_기준값'!$B$27,'01_기준값'!$B$26)</f>
        <v>3629870.4373443583</v>
      </c>
      <c r="I488" s="12">
        <f>'01_기준값'!$B$25*(C488-1+E488/5)</f>
        <v>0.48399999999999999</v>
      </c>
    </row>
    <row r="489" spans="1:9">
      <c r="A489" s="5">
        <v>7485</v>
      </c>
      <c r="B489" s="5" t="s">
        <v>544</v>
      </c>
      <c r="C489" s="5">
        <v>97</v>
      </c>
      <c r="D489" s="5" t="str">
        <f>VLOOKUP(C489,'03_티어곡선'!$A$5:$F$104,6,FALSE)</f>
        <v>Bio</v>
      </c>
      <c r="E489" s="5">
        <v>5</v>
      </c>
      <c r="F489" s="7">
        <f>VLOOKUP(C489,'03_티어곡선'!$A$5:$F$104,3,FALSE)</f>
        <v>3315760839.3530059</v>
      </c>
      <c r="G489" s="7">
        <f>F489*'01_기준값'!$B$11*CHOOSE(E489,'01_기준값'!$B$12,'01_기준값'!$B$13,'01_기준값'!$B$14,'01_기준값'!$B$15,'01_기준값'!$B$16)</f>
        <v>66315216787.06012</v>
      </c>
      <c r="H489" s="7">
        <f>VLOOKUP(C489,'03_티어곡선'!$A$5:$F$104,5,FALSE)*IF(E489=5,'01_기준값'!$B$27,'01_기준값'!$B$26)</f>
        <v>21779222.624066148</v>
      </c>
      <c r="I489" s="11">
        <f>'01_기준값'!$B$25*(C489-1+E489/5)</f>
        <v>0.48499999999999999</v>
      </c>
    </row>
    <row r="490" spans="1:9">
      <c r="A490" s="6">
        <v>7486</v>
      </c>
      <c r="B490" s="6" t="s">
        <v>426</v>
      </c>
      <c r="C490" s="6">
        <v>98</v>
      </c>
      <c r="D490" s="6" t="str">
        <f>VLOOKUP(C490,'03_티어곡선'!$A$5:$F$104,6,FALSE)</f>
        <v>Bio</v>
      </c>
      <c r="E490" s="6">
        <v>1</v>
      </c>
      <c r="F490" s="8">
        <f>VLOOKUP(C490,'03_티어곡선'!$A$5:$F$104,3,FALSE)</f>
        <v>4060882570.427619</v>
      </c>
      <c r="G490" s="8">
        <f>F490*'01_기준값'!$B$11*CHOOSE(E490,'01_기준값'!$B$12,'01_기준값'!$B$13,'01_기준값'!$B$14,'01_기준값'!$B$15,'01_기준값'!$B$16)</f>
        <v>24365295422.565716</v>
      </c>
      <c r="H490" s="8">
        <f>VLOOKUP(C490,'03_티어곡선'!$A$5:$F$104,5,FALSE)*IF(E490=5,'01_기준값'!$B$27,'01_기준값'!$B$26)</f>
        <v>3674612.2659427952</v>
      </c>
      <c r="I490" s="12">
        <f>'01_기준값'!$B$25*(C490-1+E490/5)</f>
        <v>0.48600000000000004</v>
      </c>
    </row>
    <row r="491" spans="1:9">
      <c r="A491" s="5">
        <v>7487</v>
      </c>
      <c r="B491" s="5" t="s">
        <v>426</v>
      </c>
      <c r="C491" s="5">
        <v>98</v>
      </c>
      <c r="D491" s="5" t="str">
        <f>VLOOKUP(C491,'03_티어곡선'!$A$5:$F$104,6,FALSE)</f>
        <v>Bio</v>
      </c>
      <c r="E491" s="5">
        <v>2</v>
      </c>
      <c r="F491" s="7">
        <f>VLOOKUP(C491,'03_티어곡선'!$A$5:$F$104,3,FALSE)</f>
        <v>4060882570.427619</v>
      </c>
      <c r="G491" s="7">
        <f>F491*'01_기준값'!$B$11*CHOOSE(E491,'01_기준값'!$B$12,'01_기준값'!$B$13,'01_기준값'!$B$14,'01_기준값'!$B$15,'01_기준값'!$B$16)</f>
        <v>36547943133.848572</v>
      </c>
      <c r="H491" s="7">
        <f>VLOOKUP(C491,'03_티어곡선'!$A$5:$F$104,5,FALSE)*IF(E491=5,'01_기준값'!$B$27,'01_기준값'!$B$26)</f>
        <v>3674612.2659427952</v>
      </c>
      <c r="I491" s="11">
        <f>'01_기준값'!$B$25*(C491-1+E491/5)</f>
        <v>0.48700000000000004</v>
      </c>
    </row>
    <row r="492" spans="1:9">
      <c r="A492" s="6">
        <v>7488</v>
      </c>
      <c r="B492" s="6" t="s">
        <v>426</v>
      </c>
      <c r="C492" s="6">
        <v>98</v>
      </c>
      <c r="D492" s="6" t="str">
        <f>VLOOKUP(C492,'03_티어곡선'!$A$5:$F$104,6,FALSE)</f>
        <v>Bio</v>
      </c>
      <c r="E492" s="6">
        <v>3</v>
      </c>
      <c r="F492" s="8">
        <f>VLOOKUP(C492,'03_티어곡선'!$A$5:$F$104,3,FALSE)</f>
        <v>4060882570.427619</v>
      </c>
      <c r="G492" s="8">
        <f>F492*'01_기준값'!$B$11*CHOOSE(E492,'01_기준값'!$B$12,'01_기준값'!$B$13,'01_기준값'!$B$14,'01_기준값'!$B$15,'01_기준값'!$B$16)</f>
        <v>48730590845.131432</v>
      </c>
      <c r="H492" s="8">
        <f>VLOOKUP(C492,'03_티어곡선'!$A$5:$F$104,5,FALSE)*IF(E492=5,'01_기준값'!$B$27,'01_기준값'!$B$26)</f>
        <v>3674612.2659427952</v>
      </c>
      <c r="I492" s="12">
        <f>'01_기준값'!$B$25*(C492-1+E492/5)</f>
        <v>0.48799999999999999</v>
      </c>
    </row>
    <row r="493" spans="1:9">
      <c r="A493" s="5">
        <v>7489</v>
      </c>
      <c r="B493" s="5" t="s">
        <v>426</v>
      </c>
      <c r="C493" s="5">
        <v>98</v>
      </c>
      <c r="D493" s="5" t="str">
        <f>VLOOKUP(C493,'03_티어곡선'!$A$5:$F$104,6,FALSE)</f>
        <v>Bio</v>
      </c>
      <c r="E493" s="5">
        <v>4</v>
      </c>
      <c r="F493" s="7">
        <f>VLOOKUP(C493,'03_티어곡선'!$A$5:$F$104,3,FALSE)</f>
        <v>4060882570.427619</v>
      </c>
      <c r="G493" s="7">
        <f>F493*'01_기준값'!$B$11*CHOOSE(E493,'01_기준값'!$B$12,'01_기준값'!$B$13,'01_기준값'!$B$14,'01_기준값'!$B$15,'01_기준값'!$B$16)</f>
        <v>64974121126.841911</v>
      </c>
      <c r="H493" s="7">
        <f>VLOOKUP(C493,'03_티어곡선'!$A$5:$F$104,5,FALSE)*IF(E493=5,'01_기준값'!$B$27,'01_기준값'!$B$26)</f>
        <v>3674612.2659427952</v>
      </c>
      <c r="I493" s="11">
        <f>'01_기준값'!$B$25*(C493-1+E493/5)</f>
        <v>0.48899999999999999</v>
      </c>
    </row>
    <row r="494" spans="1:9">
      <c r="A494" s="6">
        <v>7490</v>
      </c>
      <c r="B494" s="6" t="s">
        <v>426</v>
      </c>
      <c r="C494" s="6">
        <v>98</v>
      </c>
      <c r="D494" s="6" t="str">
        <f>VLOOKUP(C494,'03_티어곡선'!$A$5:$F$104,6,FALSE)</f>
        <v>Bio</v>
      </c>
      <c r="E494" s="6">
        <v>5</v>
      </c>
      <c r="F494" s="8">
        <f>VLOOKUP(C494,'03_티어곡선'!$A$5:$F$104,3,FALSE)</f>
        <v>4060882570.427619</v>
      </c>
      <c r="G494" s="8">
        <f>F494*'01_기준값'!$B$11*CHOOSE(E494,'01_기준값'!$B$12,'01_기준값'!$B$13,'01_기준값'!$B$14,'01_기준값'!$B$15,'01_기준값'!$B$16)</f>
        <v>81217651408.552383</v>
      </c>
      <c r="H494" s="8">
        <f>VLOOKUP(C494,'03_티어곡선'!$A$5:$F$104,5,FALSE)*IF(E494=5,'01_기준값'!$B$27,'01_기준값'!$B$26)</f>
        <v>22047673.595656771</v>
      </c>
      <c r="I494" s="12">
        <f>'01_기준값'!$B$25*(C494-1+E494/5)</f>
        <v>0.49</v>
      </c>
    </row>
    <row r="495" spans="1:9">
      <c r="A495" s="5">
        <v>7491</v>
      </c>
      <c r="B495" s="5" t="s">
        <v>545</v>
      </c>
      <c r="C495" s="5">
        <v>99</v>
      </c>
      <c r="D495" s="5" t="str">
        <f>VLOOKUP(C495,'03_티어곡선'!$A$5:$F$104,6,FALSE)</f>
        <v>Bio</v>
      </c>
      <c r="E495" s="5">
        <v>1</v>
      </c>
      <c r="F495" s="7">
        <f>VLOOKUP(C495,'03_티어곡선'!$A$5:$F$104,3,FALSE)</f>
        <v>4984887878.3141861</v>
      </c>
      <c r="G495" s="7">
        <f>F495*'01_기준값'!$B$11*CHOOSE(E495,'01_기준값'!$B$12,'01_기준값'!$B$13,'01_기준값'!$B$14,'01_기준값'!$B$15,'01_기준값'!$B$16)</f>
        <v>29909327269.885117</v>
      </c>
      <c r="H495" s="7">
        <f>VLOOKUP(C495,'03_티어곡선'!$A$5:$F$104,5,FALSE)*IF(E495=5,'01_기준값'!$B$27,'01_기준값'!$B$26)</f>
        <v>3719905.5828824523</v>
      </c>
      <c r="I495" s="11">
        <f>'01_기준값'!$B$25*(C495-1+E495/5)</f>
        <v>0.49100000000000005</v>
      </c>
    </row>
    <row r="496" spans="1:9">
      <c r="A496" s="6">
        <v>7492</v>
      </c>
      <c r="B496" s="6" t="s">
        <v>545</v>
      </c>
      <c r="C496" s="6">
        <v>99</v>
      </c>
      <c r="D496" s="6" t="str">
        <f>VLOOKUP(C496,'03_티어곡선'!$A$5:$F$104,6,FALSE)</f>
        <v>Bio</v>
      </c>
      <c r="E496" s="6">
        <v>2</v>
      </c>
      <c r="F496" s="8">
        <f>VLOOKUP(C496,'03_티어곡선'!$A$5:$F$104,3,FALSE)</f>
        <v>4984887878.3141861</v>
      </c>
      <c r="G496" s="8">
        <f>F496*'01_기준값'!$B$11*CHOOSE(E496,'01_기준값'!$B$12,'01_기준값'!$B$13,'01_기준값'!$B$14,'01_기준값'!$B$15,'01_기준값'!$B$16)</f>
        <v>44863990904.827675</v>
      </c>
      <c r="H496" s="8">
        <f>VLOOKUP(C496,'03_티어곡선'!$A$5:$F$104,5,FALSE)*IF(E496=5,'01_기준값'!$B$27,'01_기준값'!$B$26)</f>
        <v>3719905.5828824523</v>
      </c>
      <c r="I496" s="12">
        <f>'01_기준값'!$B$25*(C496-1+E496/5)</f>
        <v>0.49200000000000005</v>
      </c>
    </row>
    <row r="497" spans="1:9">
      <c r="A497" s="5">
        <v>7493</v>
      </c>
      <c r="B497" s="5" t="s">
        <v>545</v>
      </c>
      <c r="C497" s="5">
        <v>99</v>
      </c>
      <c r="D497" s="5" t="str">
        <f>VLOOKUP(C497,'03_티어곡선'!$A$5:$F$104,6,FALSE)</f>
        <v>Bio</v>
      </c>
      <c r="E497" s="5">
        <v>3</v>
      </c>
      <c r="F497" s="7">
        <f>VLOOKUP(C497,'03_티어곡선'!$A$5:$F$104,3,FALSE)</f>
        <v>4984887878.3141861</v>
      </c>
      <c r="G497" s="7">
        <f>F497*'01_기준값'!$B$11*CHOOSE(E497,'01_기준값'!$B$12,'01_기준값'!$B$13,'01_기준값'!$B$14,'01_기준값'!$B$15,'01_기준값'!$B$16)</f>
        <v>59818654539.770233</v>
      </c>
      <c r="H497" s="7">
        <f>VLOOKUP(C497,'03_티어곡선'!$A$5:$F$104,5,FALSE)*IF(E497=5,'01_기준값'!$B$27,'01_기준값'!$B$26)</f>
        <v>3719905.5828824523</v>
      </c>
      <c r="I497" s="11">
        <f>'01_기준값'!$B$25*(C497-1+E497/5)</f>
        <v>0.49299999999999999</v>
      </c>
    </row>
    <row r="498" spans="1:9">
      <c r="A498" s="6">
        <v>7494</v>
      </c>
      <c r="B498" s="6" t="s">
        <v>545</v>
      </c>
      <c r="C498" s="6">
        <v>99</v>
      </c>
      <c r="D498" s="6" t="str">
        <f>VLOOKUP(C498,'03_티어곡선'!$A$5:$F$104,6,FALSE)</f>
        <v>Bio</v>
      </c>
      <c r="E498" s="6">
        <v>4</v>
      </c>
      <c r="F498" s="8">
        <f>VLOOKUP(C498,'03_티어곡선'!$A$5:$F$104,3,FALSE)</f>
        <v>4984887878.3141861</v>
      </c>
      <c r="G498" s="8">
        <f>F498*'01_기준값'!$B$11*CHOOSE(E498,'01_기준값'!$B$12,'01_기준값'!$B$13,'01_기준값'!$B$14,'01_기준값'!$B$15,'01_기준값'!$B$16)</f>
        <v>79758206053.026978</v>
      </c>
      <c r="H498" s="8">
        <f>VLOOKUP(C498,'03_티어곡선'!$A$5:$F$104,5,FALSE)*IF(E498=5,'01_기준값'!$B$27,'01_기준값'!$B$26)</f>
        <v>3719905.5828824523</v>
      </c>
      <c r="I498" s="12">
        <f>'01_기준값'!$B$25*(C498-1+E498/5)</f>
        <v>0.49399999999999999</v>
      </c>
    </row>
    <row r="499" spans="1:9">
      <c r="A499" s="5">
        <v>7495</v>
      </c>
      <c r="B499" s="5" t="s">
        <v>545</v>
      </c>
      <c r="C499" s="5">
        <v>99</v>
      </c>
      <c r="D499" s="5" t="str">
        <f>VLOOKUP(C499,'03_티어곡선'!$A$5:$F$104,6,FALSE)</f>
        <v>Bio</v>
      </c>
      <c r="E499" s="5">
        <v>5</v>
      </c>
      <c r="F499" s="7">
        <f>VLOOKUP(C499,'03_티어곡선'!$A$5:$F$104,3,FALSE)</f>
        <v>4984887878.3141861</v>
      </c>
      <c r="G499" s="7">
        <f>F499*'01_기준값'!$B$11*CHOOSE(E499,'01_기준값'!$B$12,'01_기준값'!$B$13,'01_기준값'!$B$14,'01_기준값'!$B$15,'01_기준값'!$B$16)</f>
        <v>99697757566.283722</v>
      </c>
      <c r="H499" s="7">
        <f>VLOOKUP(C499,'03_티어곡선'!$A$5:$F$104,5,FALSE)*IF(E499=5,'01_기준값'!$B$27,'01_기준값'!$B$26)</f>
        <v>22319433.497294713</v>
      </c>
      <c r="I499" s="11">
        <f>'01_기준값'!$B$25*(C499-1+E499/5)</f>
        <v>0.495</v>
      </c>
    </row>
    <row r="500" spans="1:9">
      <c r="A500" s="6">
        <v>7496</v>
      </c>
      <c r="B500" s="6" t="s">
        <v>546</v>
      </c>
      <c r="C500" s="6">
        <v>100</v>
      </c>
      <c r="D500" s="6" t="str">
        <f>VLOOKUP(C500,'03_티어곡선'!$A$5:$F$104,6,FALSE)</f>
        <v>Bio</v>
      </c>
      <c r="E500" s="6">
        <v>1</v>
      </c>
      <c r="F500" s="8">
        <f>VLOOKUP(C500,'03_티어곡선'!$A$5:$F$104,3,FALSE)</f>
        <v>6133213574.606657</v>
      </c>
      <c r="G500" s="8">
        <f>F500*'01_기준값'!$B$11*CHOOSE(E500,'01_기준값'!$B$12,'01_기준값'!$B$13,'01_기준값'!$B$14,'01_기준값'!$B$15,'01_기준값'!$B$16)</f>
        <v>36799281447.639946</v>
      </c>
      <c r="H500" s="8">
        <f>VLOOKUP(C500,'03_티어곡선'!$A$5:$F$104,5,FALSE)*IF(E500=5,'01_기준값'!$B$27,'01_기준값'!$B$26)</f>
        <v>3765757.1858155485</v>
      </c>
      <c r="I500" s="12">
        <f>'01_기준값'!$B$25*(C500-1+E500/5)</f>
        <v>0.49600000000000005</v>
      </c>
    </row>
    <row r="501" spans="1:9">
      <c r="A501" s="5">
        <v>7497</v>
      </c>
      <c r="B501" s="5" t="s">
        <v>546</v>
      </c>
      <c r="C501" s="5">
        <v>100</v>
      </c>
      <c r="D501" s="5" t="str">
        <f>VLOOKUP(C501,'03_티어곡선'!$A$5:$F$104,6,FALSE)</f>
        <v>Bio</v>
      </c>
      <c r="E501" s="5">
        <v>2</v>
      </c>
      <c r="F501" s="7">
        <f>VLOOKUP(C501,'03_티어곡선'!$A$5:$F$104,3,FALSE)</f>
        <v>6133213574.606657</v>
      </c>
      <c r="G501" s="7">
        <f>F501*'01_기준값'!$B$11*CHOOSE(E501,'01_기준값'!$B$12,'01_기준값'!$B$13,'01_기준값'!$B$14,'01_기준값'!$B$15,'01_기준값'!$B$16)</f>
        <v>55198922171.459915</v>
      </c>
      <c r="H501" s="7">
        <f>VLOOKUP(C501,'03_티어곡선'!$A$5:$F$104,5,FALSE)*IF(E501=5,'01_기준값'!$B$27,'01_기준값'!$B$26)</f>
        <v>3765757.1858155485</v>
      </c>
      <c r="I501" s="11">
        <f>'01_기준값'!$B$25*(C501-1+E501/5)</f>
        <v>0.49700000000000005</v>
      </c>
    </row>
    <row r="502" spans="1:9">
      <c r="A502" s="6">
        <v>7498</v>
      </c>
      <c r="B502" s="6" t="s">
        <v>546</v>
      </c>
      <c r="C502" s="6">
        <v>100</v>
      </c>
      <c r="D502" s="6" t="str">
        <f>VLOOKUP(C502,'03_티어곡선'!$A$5:$F$104,6,FALSE)</f>
        <v>Bio</v>
      </c>
      <c r="E502" s="6">
        <v>3</v>
      </c>
      <c r="F502" s="8">
        <f>VLOOKUP(C502,'03_티어곡선'!$A$5:$F$104,3,FALSE)</f>
        <v>6133213574.606657</v>
      </c>
      <c r="G502" s="8">
        <f>F502*'01_기준값'!$B$11*CHOOSE(E502,'01_기준값'!$B$12,'01_기준값'!$B$13,'01_기준값'!$B$14,'01_기준값'!$B$15,'01_기준값'!$B$16)</f>
        <v>73598562895.279892</v>
      </c>
      <c r="H502" s="8">
        <f>VLOOKUP(C502,'03_티어곡선'!$A$5:$F$104,5,FALSE)*IF(E502=5,'01_기준값'!$B$27,'01_기준값'!$B$26)</f>
        <v>3765757.1858155485</v>
      </c>
      <c r="I502" s="12">
        <f>'01_기준값'!$B$25*(C502-1+E502/5)</f>
        <v>0.498</v>
      </c>
    </row>
    <row r="503" spans="1:9">
      <c r="A503" s="5">
        <v>7499</v>
      </c>
      <c r="B503" s="5" t="s">
        <v>546</v>
      </c>
      <c r="C503" s="5">
        <v>100</v>
      </c>
      <c r="D503" s="5" t="str">
        <f>VLOOKUP(C503,'03_티어곡선'!$A$5:$F$104,6,FALSE)</f>
        <v>Bio</v>
      </c>
      <c r="E503" s="5">
        <v>4</v>
      </c>
      <c r="F503" s="7">
        <f>VLOOKUP(C503,'03_티어곡선'!$A$5:$F$104,3,FALSE)</f>
        <v>6133213574.606657</v>
      </c>
      <c r="G503" s="7">
        <f>F503*'01_기준값'!$B$11*CHOOSE(E503,'01_기준값'!$B$12,'01_기준값'!$B$13,'01_기준값'!$B$14,'01_기준값'!$B$15,'01_기준값'!$B$16)</f>
        <v>98131417193.706528</v>
      </c>
      <c r="H503" s="7">
        <f>VLOOKUP(C503,'03_티어곡선'!$A$5:$F$104,5,FALSE)*IF(E503=5,'01_기준값'!$B$27,'01_기준값'!$B$26)</f>
        <v>3765757.1858155485</v>
      </c>
      <c r="I503" s="11">
        <f>'01_기준값'!$B$25*(C503-1+E503/5)</f>
        <v>0.499</v>
      </c>
    </row>
    <row r="504" spans="1:9">
      <c r="A504" s="6">
        <v>7500</v>
      </c>
      <c r="B504" s="6" t="s">
        <v>546</v>
      </c>
      <c r="C504" s="6">
        <v>100</v>
      </c>
      <c r="D504" s="6" t="str">
        <f>VLOOKUP(C504,'03_티어곡선'!$A$5:$F$104,6,FALSE)</f>
        <v>Bio</v>
      </c>
      <c r="E504" s="6">
        <v>5</v>
      </c>
      <c r="F504" s="8">
        <f>VLOOKUP(C504,'03_티어곡선'!$A$5:$F$104,3,FALSE)</f>
        <v>6133213574.606657</v>
      </c>
      <c r="G504" s="8">
        <f>F504*'01_기준값'!$B$11*CHOOSE(E504,'01_기준값'!$B$12,'01_기준값'!$B$13,'01_기준값'!$B$14,'01_기준값'!$B$15,'01_기준값'!$B$16)</f>
        <v>122664271492.13315</v>
      </c>
      <c r="H504" s="8">
        <f>VLOOKUP(C504,'03_티어곡선'!$A$5:$F$104,5,FALSE)*IF(E504=5,'01_기준값'!$B$27,'01_기준값'!$B$26)</f>
        <v>22594543.114893291</v>
      </c>
      <c r="I504" s="12">
        <f>'01_기준값'!$B$25*(C504-1+E504/5)</f>
        <v>0.5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0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3203125" defaultRowHeight="17"/>
  <cols>
    <col min="1" max="1" width="7" customWidth="1"/>
    <col min="2" max="2" width="18" customWidth="1"/>
    <col min="3" max="4" width="16" customWidth="1"/>
    <col min="5" max="5" width="13" customWidth="1"/>
    <col min="6" max="6" width="14" customWidth="1"/>
  </cols>
  <sheetData>
    <row r="1" spans="1:6" ht="23">
      <c r="A1" s="1" t="s">
        <v>547</v>
      </c>
    </row>
    <row r="2" spans="1:6">
      <c r="A2" s="2" t="s">
        <v>548</v>
      </c>
    </row>
    <row r="4" spans="1:6" ht="30" customHeight="1">
      <c r="A4" s="4" t="s">
        <v>62</v>
      </c>
      <c r="B4" s="4" t="s">
        <v>549</v>
      </c>
      <c r="C4" s="4" t="s">
        <v>550</v>
      </c>
      <c r="D4" s="4" t="s">
        <v>551</v>
      </c>
      <c r="E4" s="4" t="s">
        <v>552</v>
      </c>
      <c r="F4" s="4" t="s">
        <v>553</v>
      </c>
    </row>
    <row r="5" spans="1:6">
      <c r="A5" s="5">
        <v>1</v>
      </c>
      <c r="B5" s="7">
        <v>0</v>
      </c>
      <c r="C5" s="7">
        <v>0</v>
      </c>
      <c r="D5" s="7">
        <f>12*'01_기준값'!$B$28</f>
        <v>2160</v>
      </c>
      <c r="E5" s="20">
        <f>'01_기준값'!$B$10^(A5-1)</f>
        <v>1</v>
      </c>
      <c r="F5" s="5" t="s">
        <v>554</v>
      </c>
    </row>
    <row r="6" spans="1:6">
      <c r="A6" s="6">
        <v>2</v>
      </c>
      <c r="B6" s="8">
        <v>76</v>
      </c>
      <c r="C6" s="8">
        <f t="shared" ref="C6:C37" si="0">B6-B5</f>
        <v>76</v>
      </c>
      <c r="D6" s="8">
        <f>17*'01_기준값'!$B$28</f>
        <v>3060</v>
      </c>
      <c r="E6" s="21">
        <f>'01_기준값'!$B$10^(A6-1)</f>
        <v>1.04</v>
      </c>
      <c r="F6" s="6"/>
    </row>
    <row r="7" spans="1:6">
      <c r="A7" s="5">
        <v>3</v>
      </c>
      <c r="B7" s="7">
        <v>116</v>
      </c>
      <c r="C7" s="7">
        <f t="shared" si="0"/>
        <v>40</v>
      </c>
      <c r="D7" s="7">
        <f>25*'01_기준값'!$B$28</f>
        <v>4500</v>
      </c>
      <c r="E7" s="20">
        <f>'01_기준값'!$B$10^(A7-1)</f>
        <v>1.0816000000000001</v>
      </c>
      <c r="F7" s="5"/>
    </row>
    <row r="8" spans="1:6">
      <c r="A8" s="6">
        <v>4</v>
      </c>
      <c r="B8" s="8">
        <v>177</v>
      </c>
      <c r="C8" s="8">
        <f t="shared" si="0"/>
        <v>61</v>
      </c>
      <c r="D8" s="8">
        <f>35*'01_기준값'!$B$28</f>
        <v>6300</v>
      </c>
      <c r="E8" s="21">
        <f>'01_기준값'!$B$10^(A8-1)</f>
        <v>1.1248640000000001</v>
      </c>
      <c r="F8" s="6"/>
    </row>
    <row r="9" spans="1:6">
      <c r="A9" s="5">
        <v>5</v>
      </c>
      <c r="B9" s="7">
        <v>271</v>
      </c>
      <c r="C9" s="7">
        <f t="shared" si="0"/>
        <v>94</v>
      </c>
      <c r="D9" s="7">
        <f>50*'01_기준값'!$B$28</f>
        <v>9000</v>
      </c>
      <c r="E9" s="20">
        <f>'01_기준값'!$B$10^(A9-1)</f>
        <v>1.1698585600000002</v>
      </c>
      <c r="F9" s="5"/>
    </row>
    <row r="10" spans="1:6">
      <c r="A10" s="6">
        <v>6</v>
      </c>
      <c r="B10" s="8">
        <v>413</v>
      </c>
      <c r="C10" s="8">
        <f t="shared" si="0"/>
        <v>142</v>
      </c>
      <c r="D10" s="8">
        <f>72*'01_기준값'!$B$28</f>
        <v>12960</v>
      </c>
      <c r="E10" s="21">
        <f>'01_기준값'!$B$10^(A10-1)</f>
        <v>1.2166529024000003</v>
      </c>
      <c r="F10" s="6"/>
    </row>
    <row r="11" spans="1:6">
      <c r="A11" s="5">
        <v>7</v>
      </c>
      <c r="B11" s="7">
        <v>630</v>
      </c>
      <c r="C11" s="7">
        <f t="shared" si="0"/>
        <v>217</v>
      </c>
      <c r="D11" s="7">
        <f>103*'01_기준값'!$B$28</f>
        <v>18540</v>
      </c>
      <c r="E11" s="20">
        <f>'01_기준값'!$B$10^(A11-1)</f>
        <v>1.2653190184960004</v>
      </c>
      <c r="F11" s="5"/>
    </row>
    <row r="12" spans="1:6">
      <c r="A12" s="6">
        <v>8</v>
      </c>
      <c r="B12" s="8">
        <v>960</v>
      </c>
      <c r="C12" s="8">
        <f t="shared" si="0"/>
        <v>330</v>
      </c>
      <c r="D12" s="8">
        <f>148*'01_기준값'!$B$28</f>
        <v>26640</v>
      </c>
      <c r="E12" s="21">
        <f>'01_기준값'!$B$10^(A12-1)</f>
        <v>1.3159317792358403</v>
      </c>
      <c r="F12" s="6"/>
    </row>
    <row r="13" spans="1:6">
      <c r="A13" s="5">
        <v>9</v>
      </c>
      <c r="B13" s="7">
        <v>1464</v>
      </c>
      <c r="C13" s="7">
        <f t="shared" si="0"/>
        <v>504</v>
      </c>
      <c r="D13" s="7">
        <f>212*'01_기준값'!$B$28</f>
        <v>38160</v>
      </c>
      <c r="E13" s="20">
        <f>'01_기준값'!$B$10^(A13-1)</f>
        <v>1.3685690504052741</v>
      </c>
      <c r="F13" s="5"/>
    </row>
    <row r="14" spans="1:6">
      <c r="A14" s="6">
        <v>10</v>
      </c>
      <c r="B14" s="8">
        <v>2234</v>
      </c>
      <c r="C14" s="8">
        <f t="shared" si="0"/>
        <v>770</v>
      </c>
      <c r="D14" s="8">
        <f>303*'01_기준값'!$B$28</f>
        <v>54540</v>
      </c>
      <c r="E14" s="21">
        <f>'01_기준값'!$B$10^(A14-1)</f>
        <v>1.4233118124214852</v>
      </c>
      <c r="F14" s="6" t="s">
        <v>555</v>
      </c>
    </row>
    <row r="15" spans="1:6">
      <c r="A15" s="5">
        <v>11</v>
      </c>
      <c r="B15" s="7">
        <v>3407</v>
      </c>
      <c r="C15" s="7">
        <f t="shared" si="0"/>
        <v>1173</v>
      </c>
      <c r="D15" s="7">
        <f>434*'01_기준값'!$B$28</f>
        <v>78120</v>
      </c>
      <c r="E15" s="20">
        <f>'01_기준값'!$B$10^(A15-1)</f>
        <v>1.4802442849183446</v>
      </c>
      <c r="F15" s="5"/>
    </row>
    <row r="16" spans="1:6">
      <c r="A16" s="6">
        <v>12</v>
      </c>
      <c r="B16" s="8">
        <v>5196</v>
      </c>
      <c r="C16" s="8">
        <f t="shared" si="0"/>
        <v>1789</v>
      </c>
      <c r="D16" s="8">
        <f>622*'01_기준값'!$B$28</f>
        <v>111960</v>
      </c>
      <c r="E16" s="21">
        <f>'01_기준값'!$B$10^(A16-1)</f>
        <v>1.5394540563150783</v>
      </c>
      <c r="F16" s="6"/>
    </row>
    <row r="17" spans="1:6">
      <c r="A17" s="5">
        <v>13</v>
      </c>
      <c r="B17" s="7">
        <v>7926</v>
      </c>
      <c r="C17" s="7">
        <f t="shared" si="0"/>
        <v>2730</v>
      </c>
      <c r="D17" s="7">
        <f>740*'01_기준값'!$B$28</f>
        <v>133200</v>
      </c>
      <c r="E17" s="20">
        <f>'01_기준값'!$B$10^(A17-1)</f>
        <v>1.6010322185676817</v>
      </c>
      <c r="F17" s="5"/>
    </row>
    <row r="18" spans="1:6">
      <c r="A18" s="6">
        <v>14</v>
      </c>
      <c r="B18" s="8">
        <v>10169</v>
      </c>
      <c r="C18" s="8">
        <f t="shared" si="0"/>
        <v>2243</v>
      </c>
      <c r="D18" s="8">
        <f>881*'01_기준값'!$B$28</f>
        <v>158580</v>
      </c>
      <c r="E18" s="21">
        <f>'01_기준값'!$B$10^(A18-1)</f>
        <v>1.6650735073103891</v>
      </c>
      <c r="F18" s="6"/>
    </row>
    <row r="19" spans="1:6">
      <c r="A19" s="5">
        <v>15</v>
      </c>
      <c r="B19" s="7">
        <v>13047</v>
      </c>
      <c r="C19" s="7">
        <f t="shared" si="0"/>
        <v>2878</v>
      </c>
      <c r="D19" s="7">
        <f>1050*'01_기준값'!$B$28</f>
        <v>189000</v>
      </c>
      <c r="E19" s="20">
        <f>'01_기준값'!$B$10^(A19-1)</f>
        <v>1.7316764476028046</v>
      </c>
      <c r="F19" s="5"/>
    </row>
    <row r="20" spans="1:6">
      <c r="A20" s="6">
        <v>16</v>
      </c>
      <c r="B20" s="8">
        <v>16740</v>
      </c>
      <c r="C20" s="8">
        <f t="shared" si="0"/>
        <v>3693</v>
      </c>
      <c r="D20" s="8">
        <f>1250*'01_기준값'!$B$28</f>
        <v>225000</v>
      </c>
      <c r="E20" s="21">
        <f>'01_기준값'!$B$10^(A20-1)</f>
        <v>1.8009435055069167</v>
      </c>
      <c r="F20" s="6"/>
    </row>
    <row r="21" spans="1:6">
      <c r="A21" s="5">
        <v>17</v>
      </c>
      <c r="B21" s="7">
        <v>21479</v>
      </c>
      <c r="C21" s="7">
        <f t="shared" si="0"/>
        <v>4739</v>
      </c>
      <c r="D21" s="7">
        <f>1488*'01_기준값'!$B$28</f>
        <v>267840</v>
      </c>
      <c r="E21" s="20">
        <f>'01_기준값'!$B$10^(A21-1)</f>
        <v>1.8729812457271937</v>
      </c>
      <c r="F21" s="5"/>
    </row>
    <row r="22" spans="1:6">
      <c r="A22" s="6">
        <v>18</v>
      </c>
      <c r="B22" s="8">
        <v>27558</v>
      </c>
      <c r="C22" s="8">
        <f t="shared" si="0"/>
        <v>6079</v>
      </c>
      <c r="D22" s="8">
        <f>1772*'01_기준값'!$B$28</f>
        <v>318960</v>
      </c>
      <c r="E22" s="21">
        <f>'01_기준값'!$B$10^(A22-1)</f>
        <v>1.9479004955562815</v>
      </c>
      <c r="F22" s="6"/>
    </row>
    <row r="23" spans="1:6">
      <c r="A23" s="5">
        <v>19</v>
      </c>
      <c r="B23" s="7">
        <v>35359</v>
      </c>
      <c r="C23" s="7">
        <f t="shared" si="0"/>
        <v>7801</v>
      </c>
      <c r="D23" s="7">
        <f>2111*'01_기준값'!$B$28</f>
        <v>379980</v>
      </c>
      <c r="E23" s="20">
        <f>'01_기준값'!$B$10^(A23-1)</f>
        <v>2.025816515378533</v>
      </c>
      <c r="F23" s="5"/>
    </row>
    <row r="24" spans="1:6">
      <c r="A24" s="6">
        <v>20</v>
      </c>
      <c r="B24" s="8">
        <v>45367</v>
      </c>
      <c r="C24" s="8">
        <f t="shared" si="0"/>
        <v>10008</v>
      </c>
      <c r="D24" s="8">
        <f>2514*'01_기준값'!$B$28</f>
        <v>452520</v>
      </c>
      <c r="E24" s="21">
        <f>'01_기준값'!$B$10^(A24-1)</f>
        <v>2.1068491759936743</v>
      </c>
      <c r="F24" s="6"/>
    </row>
    <row r="25" spans="1:6">
      <c r="A25" s="5">
        <v>21</v>
      </c>
      <c r="B25" s="7">
        <v>58208</v>
      </c>
      <c r="C25" s="7">
        <f t="shared" si="0"/>
        <v>12841</v>
      </c>
      <c r="D25" s="7">
        <f>2993*'01_기준값'!$B$28</f>
        <v>538740</v>
      </c>
      <c r="E25" s="20">
        <f>'01_기준값'!$B$10^(A25-1)</f>
        <v>2.1911231430334213</v>
      </c>
      <c r="F25" s="5"/>
    </row>
    <row r="26" spans="1:6">
      <c r="A26" s="6">
        <v>22</v>
      </c>
      <c r="B26" s="8">
        <v>74684</v>
      </c>
      <c r="C26" s="8">
        <f t="shared" si="0"/>
        <v>16476</v>
      </c>
      <c r="D26" s="8">
        <f>3564*'01_기준값'!$B$28</f>
        <v>641520</v>
      </c>
      <c r="E26" s="21">
        <f>'01_기준값'!$B$10^(A26-1)</f>
        <v>2.2787680687547587</v>
      </c>
      <c r="F26" s="6"/>
    </row>
    <row r="27" spans="1:6">
      <c r="A27" s="5">
        <v>23</v>
      </c>
      <c r="B27" s="7">
        <v>95824</v>
      </c>
      <c r="C27" s="7">
        <f t="shared" si="0"/>
        <v>21140</v>
      </c>
      <c r="D27" s="7">
        <f>4245*'01_기준값'!$B$28</f>
        <v>764100</v>
      </c>
      <c r="E27" s="20">
        <f>'01_기준값'!$B$10^(A27-1)</f>
        <v>2.3699187915049489</v>
      </c>
      <c r="F27" s="5"/>
    </row>
    <row r="28" spans="1:6">
      <c r="A28" s="6">
        <v>24</v>
      </c>
      <c r="B28" s="8">
        <v>122947</v>
      </c>
      <c r="C28" s="8">
        <f t="shared" si="0"/>
        <v>27123</v>
      </c>
      <c r="D28" s="8">
        <f>5055*'01_기준값'!$B$28</f>
        <v>909900</v>
      </c>
      <c r="E28" s="21">
        <f>'01_기준값'!$B$10^(A28-1)</f>
        <v>2.4647155431651466</v>
      </c>
      <c r="F28" s="6"/>
    </row>
    <row r="29" spans="1:6">
      <c r="A29" s="5">
        <v>25</v>
      </c>
      <c r="B29" s="7">
        <v>157747</v>
      </c>
      <c r="C29" s="7">
        <f t="shared" si="0"/>
        <v>34800</v>
      </c>
      <c r="D29" s="7">
        <f>6019*'01_기준값'!$B$28</f>
        <v>1083420</v>
      </c>
      <c r="E29" s="20">
        <f>'01_기준값'!$B$10^(A29-1)</f>
        <v>2.5633041648917527</v>
      </c>
      <c r="F29" s="5" t="s">
        <v>556</v>
      </c>
    </row>
    <row r="30" spans="1:6">
      <c r="A30" s="6">
        <v>26</v>
      </c>
      <c r="B30" s="8">
        <v>202397</v>
      </c>
      <c r="C30" s="8">
        <f t="shared" si="0"/>
        <v>44650</v>
      </c>
      <c r="D30" s="8">
        <f>7168*'01_기준값'!$B$28</f>
        <v>1290240</v>
      </c>
      <c r="E30" s="21">
        <f>'01_기준값'!$B$10^(A30-1)</f>
        <v>2.6658363314874234</v>
      </c>
      <c r="F30" s="6"/>
    </row>
    <row r="31" spans="1:6">
      <c r="A31" s="5">
        <v>27</v>
      </c>
      <c r="B31" s="7">
        <v>259686</v>
      </c>
      <c r="C31" s="7">
        <f t="shared" si="0"/>
        <v>57289</v>
      </c>
      <c r="D31" s="7">
        <f>8536*'01_기준값'!$B$28</f>
        <v>1536480</v>
      </c>
      <c r="E31" s="20">
        <f>'01_기준값'!$B$10^(A31-1)</f>
        <v>2.77246978474692</v>
      </c>
      <c r="F31" s="5"/>
    </row>
    <row r="32" spans="1:6">
      <c r="A32" s="6">
        <v>28</v>
      </c>
      <c r="B32" s="8">
        <v>333190</v>
      </c>
      <c r="C32" s="8">
        <f t="shared" si="0"/>
        <v>73504</v>
      </c>
      <c r="D32" s="8">
        <f>10165*'01_기준값'!$B$28</f>
        <v>1829700</v>
      </c>
      <c r="E32" s="21">
        <f>'01_기준값'!$B$10^(A32-1)</f>
        <v>2.8833685761367969</v>
      </c>
      <c r="F32" s="6"/>
    </row>
    <row r="33" spans="1:6">
      <c r="A33" s="5">
        <v>29</v>
      </c>
      <c r="B33" s="7">
        <v>427500</v>
      </c>
      <c r="C33" s="7">
        <f t="shared" si="0"/>
        <v>94310</v>
      </c>
      <c r="D33" s="7">
        <f>12105*'01_기준값'!$B$28</f>
        <v>2178900</v>
      </c>
      <c r="E33" s="20">
        <f>'01_기준값'!$B$10^(A33-1)</f>
        <v>2.9987033191822694</v>
      </c>
      <c r="F33" s="5"/>
    </row>
    <row r="34" spans="1:6">
      <c r="A34" s="6">
        <v>30</v>
      </c>
      <c r="B34" s="8">
        <v>548504</v>
      </c>
      <c r="C34" s="8">
        <f t="shared" si="0"/>
        <v>121004</v>
      </c>
      <c r="D34" s="8">
        <f>14415*'01_기준값'!$B$28</f>
        <v>2594700</v>
      </c>
      <c r="E34" s="21">
        <f>'01_기준값'!$B$10^(A34-1)</f>
        <v>3.1186514519495603</v>
      </c>
      <c r="F34" s="6"/>
    </row>
    <row r="35" spans="1:6">
      <c r="A35" s="5">
        <v>31</v>
      </c>
      <c r="B35" s="7">
        <v>703759</v>
      </c>
      <c r="C35" s="7">
        <f t="shared" si="0"/>
        <v>155255</v>
      </c>
      <c r="D35" s="7">
        <f>15791*'01_기준값'!$B$28</f>
        <v>2842380</v>
      </c>
      <c r="E35" s="20">
        <f>'01_기준값'!$B$10^(A35-1)</f>
        <v>3.2433975100275423</v>
      </c>
      <c r="F35" s="5"/>
    </row>
    <row r="36" spans="1:6">
      <c r="A36" s="6">
        <v>32</v>
      </c>
      <c r="B36" s="8">
        <v>886899</v>
      </c>
      <c r="C36" s="8">
        <f t="shared" si="0"/>
        <v>183140</v>
      </c>
      <c r="D36" s="8">
        <f>17298*'01_기준값'!$B$28</f>
        <v>3113640</v>
      </c>
      <c r="E36" s="21">
        <f>'01_기준값'!$B$10^(A36-1)</f>
        <v>3.3731334104286441</v>
      </c>
      <c r="F36" s="6"/>
    </row>
    <row r="37" spans="1:6">
      <c r="A37" s="5">
        <v>33</v>
      </c>
      <c r="B37" s="7">
        <v>1117698</v>
      </c>
      <c r="C37" s="7">
        <f t="shared" si="0"/>
        <v>230799</v>
      </c>
      <c r="D37" s="7">
        <f>18949*'01_기준값'!$B$28</f>
        <v>3410820</v>
      </c>
      <c r="E37" s="20">
        <f>'01_기준값'!$B$10^(A37-1)</f>
        <v>3.5080587468457902</v>
      </c>
      <c r="F37" s="5"/>
    </row>
    <row r="38" spans="1:6">
      <c r="A38" s="6">
        <v>34</v>
      </c>
      <c r="B38" s="8">
        <v>1408559</v>
      </c>
      <c r="C38" s="8">
        <f t="shared" ref="C38:C69" si="1">B38-B37</f>
        <v>290861</v>
      </c>
      <c r="D38" s="8">
        <f>20758*'01_기준값'!$B$28</f>
        <v>3736440</v>
      </c>
      <c r="E38" s="21">
        <f>'01_기준값'!$B$10^(A38-1)</f>
        <v>3.6483810967196217</v>
      </c>
      <c r="F38" s="6"/>
    </row>
    <row r="39" spans="1:6">
      <c r="A39" s="5">
        <v>35</v>
      </c>
      <c r="B39" s="7">
        <v>1775111</v>
      </c>
      <c r="C39" s="7">
        <f t="shared" si="1"/>
        <v>366552</v>
      </c>
      <c r="D39" s="7">
        <f>22740*'01_기준값'!$B$28</f>
        <v>4093200</v>
      </c>
      <c r="E39" s="20">
        <f>'01_기준값'!$B$10^(A39-1)</f>
        <v>3.7943163405884071</v>
      </c>
      <c r="F39" s="5"/>
    </row>
    <row r="40" spans="1:6">
      <c r="A40" s="6">
        <v>36</v>
      </c>
      <c r="B40" s="8">
        <v>2237051</v>
      </c>
      <c r="C40" s="8">
        <f t="shared" si="1"/>
        <v>461940</v>
      </c>
      <c r="D40" s="8">
        <f>24911*'01_기준값'!$B$28</f>
        <v>4483980</v>
      </c>
      <c r="E40" s="21">
        <f>'01_기준값'!$B$10^(A40-1)</f>
        <v>3.9460889942119435</v>
      </c>
      <c r="F40" s="6"/>
    </row>
    <row r="41" spans="1:6">
      <c r="A41" s="5">
        <v>37</v>
      </c>
      <c r="B41" s="7">
        <v>2819202</v>
      </c>
      <c r="C41" s="7">
        <f t="shared" si="1"/>
        <v>582151</v>
      </c>
      <c r="D41" s="7">
        <f>27289*'01_기준값'!$B$28</f>
        <v>4912020</v>
      </c>
      <c r="E41" s="20">
        <f>'01_기준값'!$B$10^(A41-1)</f>
        <v>4.103932553980421</v>
      </c>
      <c r="F41" s="5"/>
    </row>
    <row r="42" spans="1:6">
      <c r="A42" s="6">
        <v>38</v>
      </c>
      <c r="B42" s="8">
        <v>3552848</v>
      </c>
      <c r="C42" s="8">
        <f t="shared" si="1"/>
        <v>733646</v>
      </c>
      <c r="D42" s="8">
        <f>29894*'01_기준값'!$B$28</f>
        <v>5380920</v>
      </c>
      <c r="E42" s="21">
        <f>'01_기준값'!$B$10^(A42-1)</f>
        <v>4.268089856139639</v>
      </c>
      <c r="F42" s="6"/>
    </row>
    <row r="43" spans="1:6">
      <c r="A43" s="5">
        <v>39</v>
      </c>
      <c r="B43" s="7">
        <v>4477411</v>
      </c>
      <c r="C43" s="7">
        <f t="shared" si="1"/>
        <v>924563</v>
      </c>
      <c r="D43" s="7">
        <f>32748*'01_기준값'!$B$28</f>
        <v>5894640</v>
      </c>
      <c r="E43" s="20">
        <f>'01_기준값'!$B$10^(A43-1)</f>
        <v>4.4388134503852239</v>
      </c>
      <c r="F43" s="5"/>
    </row>
    <row r="44" spans="1:6">
      <c r="A44" s="6">
        <v>40</v>
      </c>
      <c r="B44" s="8">
        <v>5642575</v>
      </c>
      <c r="C44" s="8">
        <f t="shared" si="1"/>
        <v>1165164</v>
      </c>
      <c r="D44" s="8">
        <f>35874*'01_기준값'!$B$28</f>
        <v>6457320</v>
      </c>
      <c r="E44" s="21">
        <f>'01_기준값'!$B$10^(A44-1)</f>
        <v>4.6163659884006325</v>
      </c>
      <c r="F44" s="6"/>
    </row>
    <row r="45" spans="1:6">
      <c r="A45" s="5">
        <v>41</v>
      </c>
      <c r="B45" s="7">
        <v>7110952</v>
      </c>
      <c r="C45" s="7">
        <f t="shared" si="1"/>
        <v>1468377</v>
      </c>
      <c r="D45" s="7">
        <f>37848*'01_기준값'!$B$28</f>
        <v>6812640</v>
      </c>
      <c r="E45" s="20">
        <f>'01_기준값'!$B$10^(A45-1)</f>
        <v>4.8010206279366594</v>
      </c>
      <c r="F45" s="5"/>
    </row>
    <row r="46" spans="1:6">
      <c r="A46" s="6">
        <v>42</v>
      </c>
      <c r="B46" s="8">
        <v>8322223</v>
      </c>
      <c r="C46" s="8">
        <f t="shared" si="1"/>
        <v>1211271</v>
      </c>
      <c r="D46" s="8">
        <f>39931*'01_기준값'!$B$28</f>
        <v>7187580</v>
      </c>
      <c r="E46" s="21">
        <f>'01_기준값'!$B$10^(A46-1)</f>
        <v>4.9930614530541257</v>
      </c>
      <c r="F46" s="6"/>
    </row>
    <row r="47" spans="1:6">
      <c r="A47" s="5">
        <v>43</v>
      </c>
      <c r="B47" s="7">
        <v>9739820</v>
      </c>
      <c r="C47" s="7">
        <f t="shared" si="1"/>
        <v>1417597</v>
      </c>
      <c r="D47" s="7">
        <f>42129*'01_기준값'!$B$28</f>
        <v>7583220</v>
      </c>
      <c r="E47" s="20">
        <f>'01_기준값'!$B$10^(A47-1)</f>
        <v>5.1927839111762903</v>
      </c>
      <c r="F47" s="5"/>
    </row>
    <row r="48" spans="1:6">
      <c r="A48" s="6">
        <v>44</v>
      </c>
      <c r="B48" s="8">
        <v>11398890</v>
      </c>
      <c r="C48" s="8">
        <f t="shared" si="1"/>
        <v>1659070</v>
      </c>
      <c r="D48" s="8">
        <f>44448*'01_기준값'!$B$28</f>
        <v>8000640</v>
      </c>
      <c r="E48" s="21">
        <f>'01_기준값'!$B$10^(A48-1)</f>
        <v>5.4004952676233424</v>
      </c>
      <c r="F48" s="6"/>
    </row>
    <row r="49" spans="1:6">
      <c r="A49" s="5">
        <v>45</v>
      </c>
      <c r="B49" s="7">
        <v>13340563</v>
      </c>
      <c r="C49" s="7">
        <f t="shared" si="1"/>
        <v>1941673</v>
      </c>
      <c r="D49" s="7">
        <f>46894*'01_기준값'!$B$28</f>
        <v>8440920</v>
      </c>
      <c r="E49" s="20">
        <f>'01_기준값'!$B$10^(A49-1)</f>
        <v>5.6165150783282769</v>
      </c>
      <c r="F49" s="5"/>
    </row>
    <row r="50" spans="1:6">
      <c r="A50" s="6">
        <v>46</v>
      </c>
      <c r="B50" s="8">
        <v>15612978</v>
      </c>
      <c r="C50" s="8">
        <f t="shared" si="1"/>
        <v>2272415</v>
      </c>
      <c r="D50" s="8">
        <f>49475*'01_기준값'!$B$28</f>
        <v>8905500</v>
      </c>
      <c r="E50" s="21">
        <f>'01_기준값'!$B$10^(A50-1)</f>
        <v>5.841175681461408</v>
      </c>
      <c r="F50" s="6"/>
    </row>
    <row r="51" spans="1:6">
      <c r="A51" s="5">
        <v>47</v>
      </c>
      <c r="B51" s="7">
        <v>18272474</v>
      </c>
      <c r="C51" s="7">
        <f t="shared" si="1"/>
        <v>2659496</v>
      </c>
      <c r="D51" s="7">
        <f>52198*'01_기준값'!$B$28</f>
        <v>9395640</v>
      </c>
      <c r="E51" s="20">
        <f>'01_기준값'!$B$10^(A51-1)</f>
        <v>6.0748227087198643</v>
      </c>
      <c r="F51" s="5"/>
    </row>
    <row r="52" spans="1:6">
      <c r="A52" s="6">
        <v>48</v>
      </c>
      <c r="B52" s="8">
        <v>21384986</v>
      </c>
      <c r="C52" s="8">
        <f t="shared" si="1"/>
        <v>3112512</v>
      </c>
      <c r="D52" s="8">
        <f>53880*'01_기준값'!$B$28</f>
        <v>9698400</v>
      </c>
      <c r="E52" s="21">
        <f>'01_기준값'!$B$10^(A52-1)</f>
        <v>6.3178156170686588</v>
      </c>
      <c r="F52" s="6"/>
    </row>
    <row r="53" spans="1:6">
      <c r="A53" s="5">
        <v>49</v>
      </c>
      <c r="B53" s="7">
        <v>23889510</v>
      </c>
      <c r="C53" s="7">
        <f t="shared" si="1"/>
        <v>2504524</v>
      </c>
      <c r="D53" s="7">
        <f>55617*'01_기준값'!$B$28</f>
        <v>10011060</v>
      </c>
      <c r="E53" s="20">
        <f>'01_기준값'!$B$10^(A53-1)</f>
        <v>6.5705282417514059</v>
      </c>
      <c r="F53" s="5"/>
    </row>
    <row r="54" spans="1:6">
      <c r="A54" s="6">
        <v>50</v>
      </c>
      <c r="B54" s="8">
        <v>26687354</v>
      </c>
      <c r="C54" s="8">
        <f t="shared" si="1"/>
        <v>2797844</v>
      </c>
      <c r="D54" s="8">
        <f>57410*'01_기준값'!$B$28</f>
        <v>10333800</v>
      </c>
      <c r="E54" s="21">
        <f>'01_기준값'!$B$10^(A54-1)</f>
        <v>6.8333493714214626</v>
      </c>
      <c r="F54" s="6" t="s">
        <v>557</v>
      </c>
    </row>
    <row r="55" spans="1:6">
      <c r="A55" s="5">
        <v>51</v>
      </c>
      <c r="B55" s="7">
        <v>29812871</v>
      </c>
      <c r="C55" s="7">
        <f t="shared" si="1"/>
        <v>3125517</v>
      </c>
      <c r="D55" s="7">
        <f>59261*'01_기준값'!$B$28</f>
        <v>10666980</v>
      </c>
      <c r="E55" s="20">
        <f>'01_기준값'!$B$10^(A55-1)</f>
        <v>7.1066833462783219</v>
      </c>
      <c r="F55" s="5"/>
    </row>
    <row r="56" spans="1:6">
      <c r="A56" s="6">
        <v>52</v>
      </c>
      <c r="B56" s="8">
        <v>33304435</v>
      </c>
      <c r="C56" s="8">
        <f t="shared" si="1"/>
        <v>3491564</v>
      </c>
      <c r="D56" s="8">
        <f>61171*'01_기준값'!$B$28</f>
        <v>11010780</v>
      </c>
      <c r="E56" s="21">
        <f>'01_기준값'!$B$10^(A56-1)</f>
        <v>7.3909506801294551</v>
      </c>
      <c r="F56" s="6"/>
    </row>
    <row r="57" spans="1:6">
      <c r="A57" s="5">
        <v>53</v>
      </c>
      <c r="B57" s="7">
        <v>37204918</v>
      </c>
      <c r="C57" s="7">
        <f t="shared" si="1"/>
        <v>3900483</v>
      </c>
      <c r="D57" s="7">
        <f>63143*'01_기준값'!$B$28</f>
        <v>11365740</v>
      </c>
      <c r="E57" s="20">
        <f>'01_기준값'!$B$10^(A57-1)</f>
        <v>7.6865887073346331</v>
      </c>
      <c r="F57" s="5"/>
    </row>
    <row r="58" spans="1:6">
      <c r="A58" s="6">
        <v>54</v>
      </c>
      <c r="B58" s="8">
        <v>41562210</v>
      </c>
      <c r="C58" s="8">
        <f t="shared" si="1"/>
        <v>4357292</v>
      </c>
      <c r="D58" s="8">
        <f>65284*'01_기준값'!$B$28</f>
        <v>11751120</v>
      </c>
      <c r="E58" s="21">
        <f>'01_기준값'!$B$10^(A58-1)</f>
        <v>7.99405225562802</v>
      </c>
      <c r="F58" s="6"/>
    </row>
    <row r="59" spans="1:6">
      <c r="A59" s="5">
        <v>55</v>
      </c>
      <c r="B59" s="7">
        <v>46622211</v>
      </c>
      <c r="C59" s="7">
        <f t="shared" si="1"/>
        <v>5060001</v>
      </c>
      <c r="D59" s="7">
        <f>67499*'01_기준값'!$B$28</f>
        <v>12149820</v>
      </c>
      <c r="E59" s="20">
        <f>'01_기준값'!$B$10^(A59-1)</f>
        <v>8.3138143458531406</v>
      </c>
      <c r="F59" s="5"/>
    </row>
    <row r="60" spans="1:6">
      <c r="A60" s="6">
        <v>56</v>
      </c>
      <c r="B60" s="8">
        <v>52298243</v>
      </c>
      <c r="C60" s="8">
        <f t="shared" si="1"/>
        <v>5676032</v>
      </c>
      <c r="D60" s="8">
        <f>69788*'01_기준값'!$B$28</f>
        <v>12561840</v>
      </c>
      <c r="E60" s="21">
        <f>'01_기준값'!$B$10^(A60-1)</f>
        <v>8.6463669196872655</v>
      </c>
      <c r="F60" s="6"/>
    </row>
    <row r="61" spans="1:6">
      <c r="A61" s="5">
        <v>57</v>
      </c>
      <c r="B61" s="7">
        <v>58665305</v>
      </c>
      <c r="C61" s="7">
        <f t="shared" si="1"/>
        <v>6367062</v>
      </c>
      <c r="D61" s="7">
        <f>72155*'01_기준값'!$B$28</f>
        <v>12987900</v>
      </c>
      <c r="E61" s="20">
        <f>'01_기준값'!$B$10^(A61-1)</f>
        <v>8.9922215964747565</v>
      </c>
      <c r="F61" s="5"/>
    </row>
    <row r="62" spans="1:6">
      <c r="A62" s="6">
        <v>58</v>
      </c>
      <c r="B62" s="8">
        <v>65807527</v>
      </c>
      <c r="C62" s="8">
        <f t="shared" si="1"/>
        <v>7142222</v>
      </c>
      <c r="D62" s="8">
        <f>74641*'01_기준값'!$B$28</f>
        <v>13435380</v>
      </c>
      <c r="E62" s="21">
        <f>'01_기준값'!$B$10^(A62-1)</f>
        <v>9.35191046033375</v>
      </c>
      <c r="F62" s="6"/>
    </row>
    <row r="63" spans="1:6">
      <c r="A63" s="5">
        <v>59</v>
      </c>
      <c r="B63" s="7">
        <v>73915820</v>
      </c>
      <c r="C63" s="7">
        <f t="shared" si="1"/>
        <v>8108293</v>
      </c>
      <c r="D63" s="7">
        <f>77212*'01_기준값'!$B$28</f>
        <v>13898160</v>
      </c>
      <c r="E63" s="20">
        <f>'01_기준값'!$B$10^(A63-1)</f>
        <v>9.7259868787470971</v>
      </c>
      <c r="F63" s="5"/>
    </row>
    <row r="64" spans="1:6">
      <c r="A64" s="6">
        <v>60</v>
      </c>
      <c r="B64" s="8">
        <v>83023153</v>
      </c>
      <c r="C64" s="8">
        <f t="shared" si="1"/>
        <v>9107333</v>
      </c>
      <c r="D64" s="8">
        <f>79872*'01_기준값'!$B$28</f>
        <v>14376960</v>
      </c>
      <c r="E64" s="21">
        <f>'01_기준값'!$B$10^(A64-1)</f>
        <v>10.115026353896981</v>
      </c>
      <c r="F64" s="6"/>
    </row>
    <row r="65" spans="1:6">
      <c r="A65" s="5">
        <v>61</v>
      </c>
      <c r="B65" s="7">
        <v>93252621</v>
      </c>
      <c r="C65" s="7">
        <f t="shared" si="1"/>
        <v>10229468</v>
      </c>
      <c r="D65" s="7">
        <f>83771*'01_기준값'!$B$28</f>
        <v>15078780</v>
      </c>
      <c r="E65" s="20">
        <f>'01_기준값'!$B$10^(A65-1)</f>
        <v>10.519627408052864</v>
      </c>
      <c r="F65" s="5"/>
    </row>
    <row r="66" spans="1:6">
      <c r="A66" s="6">
        <v>62</v>
      </c>
      <c r="B66" s="8">
        <v>104742485</v>
      </c>
      <c r="C66" s="8">
        <f t="shared" si="1"/>
        <v>11489864</v>
      </c>
      <c r="D66" s="8">
        <f>87859*'01_기준값'!$B$28</f>
        <v>15814620</v>
      </c>
      <c r="E66" s="21">
        <f>'01_기준값'!$B$10^(A66-1)</f>
        <v>10.940412504374979</v>
      </c>
      <c r="F66" s="6"/>
    </row>
    <row r="67" spans="1:6">
      <c r="A67" s="5">
        <v>63</v>
      </c>
      <c r="B67" s="7">
        <v>117648041</v>
      </c>
      <c r="C67" s="7">
        <f t="shared" si="1"/>
        <v>12905556</v>
      </c>
      <c r="D67" s="7">
        <f>92148*'01_기준값'!$B$28</f>
        <v>16586640</v>
      </c>
      <c r="E67" s="20">
        <f>'01_기준값'!$B$10^(A67-1)</f>
        <v>11.378029004549976</v>
      </c>
      <c r="F67" s="5"/>
    </row>
    <row r="68" spans="1:6">
      <c r="A68" s="6">
        <v>64</v>
      </c>
      <c r="B68" s="8">
        <v>132143719</v>
      </c>
      <c r="C68" s="8">
        <f t="shared" si="1"/>
        <v>14495678</v>
      </c>
      <c r="D68" s="8">
        <f>96645*'01_기준값'!$B$28</f>
        <v>17396100</v>
      </c>
      <c r="E68" s="21">
        <f>'01_기준값'!$B$10^(A68-1)</f>
        <v>11.833150164731975</v>
      </c>
      <c r="F68" s="6"/>
    </row>
    <row r="69" spans="1:6">
      <c r="A69" s="5">
        <v>65</v>
      </c>
      <c r="B69" s="7">
        <v>148425442</v>
      </c>
      <c r="C69" s="7">
        <f t="shared" si="1"/>
        <v>16281723</v>
      </c>
      <c r="D69" s="7">
        <f>101362*'01_기준값'!$B$28</f>
        <v>18245160</v>
      </c>
      <c r="E69" s="20">
        <f>'01_기준값'!$B$10^(A69-1)</f>
        <v>12.306476171321256</v>
      </c>
      <c r="F69" s="5"/>
    </row>
    <row r="70" spans="1:6">
      <c r="A70" s="6">
        <v>66</v>
      </c>
      <c r="B70" s="8">
        <v>166713273</v>
      </c>
      <c r="C70" s="8">
        <f t="shared" ref="C70:C101" si="2">B70-B69</f>
        <v>18287831</v>
      </c>
      <c r="D70" s="8">
        <f>106310*'01_기준값'!$B$28</f>
        <v>19135800</v>
      </c>
      <c r="E70" s="21">
        <f>'01_기준값'!$B$10^(A70-1)</f>
        <v>12.798735218174107</v>
      </c>
      <c r="F70" s="6"/>
    </row>
    <row r="71" spans="1:6">
      <c r="A71" s="5">
        <v>67</v>
      </c>
      <c r="B71" s="7">
        <v>187254388</v>
      </c>
      <c r="C71" s="7">
        <f t="shared" si="2"/>
        <v>20541115</v>
      </c>
      <c r="D71" s="7">
        <f>111499*'01_기준값'!$B$28</f>
        <v>20069820</v>
      </c>
      <c r="E71" s="20">
        <f>'01_기준값'!$B$10^(A71-1)</f>
        <v>13.310684626901072</v>
      </c>
      <c r="F71" s="5"/>
    </row>
    <row r="72" spans="1:6">
      <c r="A72" s="6">
        <v>68</v>
      </c>
      <c r="B72" s="8">
        <v>210326420</v>
      </c>
      <c r="C72" s="8">
        <f t="shared" si="2"/>
        <v>23072032</v>
      </c>
      <c r="D72" s="8">
        <f>116941*'01_기준값'!$B$28</f>
        <v>21049380</v>
      </c>
      <c r="E72" s="21">
        <f>'01_기준값'!$B$10^(A72-1)</f>
        <v>13.843112011977114</v>
      </c>
      <c r="F72" s="6"/>
    </row>
    <row r="73" spans="1:6">
      <c r="A73" s="5">
        <v>69</v>
      </c>
      <c r="B73" s="7">
        <v>236241208</v>
      </c>
      <c r="C73" s="7">
        <f t="shared" si="2"/>
        <v>25914788</v>
      </c>
      <c r="D73" s="7">
        <f>122648*'01_기준값'!$B$28</f>
        <v>22076640</v>
      </c>
      <c r="E73" s="20">
        <f>'01_기준값'!$B$10^(A73-1)</f>
        <v>14.396836492456201</v>
      </c>
      <c r="F73" s="5"/>
    </row>
    <row r="74" spans="1:6">
      <c r="A74" s="6">
        <v>70</v>
      </c>
      <c r="B74" s="8">
        <v>265349015</v>
      </c>
      <c r="C74" s="8">
        <f t="shared" si="2"/>
        <v>29107807</v>
      </c>
      <c r="D74" s="8">
        <f>128635*'01_기준값'!$B$28</f>
        <v>23154300</v>
      </c>
      <c r="E74" s="21">
        <f>'01_기준값'!$B$10^(A74-1)</f>
        <v>14.97270995215445</v>
      </c>
      <c r="F74" s="6"/>
    </row>
    <row r="75" spans="1:6">
      <c r="A75" s="5">
        <v>71</v>
      </c>
      <c r="B75" s="7">
        <v>298043261</v>
      </c>
      <c r="C75" s="7">
        <f t="shared" si="2"/>
        <v>32694246</v>
      </c>
      <c r="D75" s="7">
        <f>134913*'01_기준값'!$B$28</f>
        <v>24284340</v>
      </c>
      <c r="E75" s="20">
        <f>'01_기준값'!$B$10^(A75-1)</f>
        <v>15.571618350240628</v>
      </c>
      <c r="F75" s="5"/>
    </row>
    <row r="76" spans="1:6">
      <c r="A76" s="6">
        <v>72</v>
      </c>
      <c r="B76" s="8">
        <v>334765837</v>
      </c>
      <c r="C76" s="8">
        <f t="shared" si="2"/>
        <v>36722576</v>
      </c>
      <c r="D76" s="8">
        <f>141498*'01_기준값'!$B$28</f>
        <v>25469640</v>
      </c>
      <c r="E76" s="21">
        <f>'01_기준값'!$B$10^(A76-1)</f>
        <v>16.194483084250251</v>
      </c>
      <c r="F76" s="6"/>
    </row>
    <row r="77" spans="1:6">
      <c r="A77" s="5">
        <v>73</v>
      </c>
      <c r="B77" s="7">
        <v>376013084</v>
      </c>
      <c r="C77" s="7">
        <f t="shared" si="2"/>
        <v>41247247</v>
      </c>
      <c r="D77" s="7">
        <f>148405*'01_기준값'!$B$28</f>
        <v>26712900</v>
      </c>
      <c r="E77" s="20">
        <f>'01_기준값'!$B$10^(A77-1)</f>
        <v>16.842262407620264</v>
      </c>
      <c r="F77" s="5"/>
    </row>
    <row r="78" spans="1:6">
      <c r="A78" s="6">
        <v>74</v>
      </c>
      <c r="B78" s="8">
        <v>422342497</v>
      </c>
      <c r="C78" s="8">
        <f t="shared" si="2"/>
        <v>46329413</v>
      </c>
      <c r="D78" s="8">
        <f>155648*'01_기준값'!$B$28</f>
        <v>28016640</v>
      </c>
      <c r="E78" s="21">
        <f>'01_기준값'!$B$10^(A78-1)</f>
        <v>17.515952903925076</v>
      </c>
      <c r="F78" s="6"/>
    </row>
    <row r="79" spans="1:6">
      <c r="A79" s="5">
        <v>75</v>
      </c>
      <c r="B79" s="7">
        <v>474380260</v>
      </c>
      <c r="C79" s="7">
        <f t="shared" si="2"/>
        <v>52037763</v>
      </c>
      <c r="D79" s="7">
        <f>163245*'01_기준값'!$B$28</f>
        <v>29384100</v>
      </c>
      <c r="E79" s="20">
        <f>'01_기준값'!$B$10^(A79-1)</f>
        <v>18.216591020082081</v>
      </c>
      <c r="F79" s="5"/>
    </row>
    <row r="80" spans="1:6">
      <c r="A80" s="6">
        <v>76</v>
      </c>
      <c r="B80" s="8">
        <v>532829712</v>
      </c>
      <c r="C80" s="8">
        <f t="shared" si="2"/>
        <v>58449452</v>
      </c>
      <c r="D80" s="8">
        <f>171213*'01_기준값'!$B$28</f>
        <v>30818340</v>
      </c>
      <c r="E80" s="21">
        <f>'01_기준값'!$B$10^(A80-1)</f>
        <v>18.945254660885361</v>
      </c>
      <c r="F80" s="6"/>
    </row>
    <row r="81" spans="1:6">
      <c r="A81" s="5">
        <v>77</v>
      </c>
      <c r="B81" s="7">
        <v>598480852</v>
      </c>
      <c r="C81" s="7">
        <f t="shared" si="2"/>
        <v>65651140</v>
      </c>
      <c r="D81" s="7">
        <f>179570*'01_기준값'!$B$28</f>
        <v>32322600</v>
      </c>
      <c r="E81" s="20">
        <f>'01_기준값'!$B$10^(A81-1)</f>
        <v>19.703064847320778</v>
      </c>
      <c r="F81" s="5"/>
    </row>
    <row r="82" spans="1:6">
      <c r="A82" s="6">
        <v>78</v>
      </c>
      <c r="B82" s="8">
        <v>672221016</v>
      </c>
      <c r="C82" s="8">
        <f t="shared" si="2"/>
        <v>73740164</v>
      </c>
      <c r="D82" s="8">
        <f>188334*'01_기준값'!$B$28</f>
        <v>33900120</v>
      </c>
      <c r="E82" s="21">
        <f>'01_기준값'!$B$10^(A82-1)</f>
        <v>20.491187441213611</v>
      </c>
      <c r="F82" s="6"/>
    </row>
    <row r="83" spans="1:6">
      <c r="A83" s="5">
        <v>79</v>
      </c>
      <c r="B83" s="7">
        <v>755046870</v>
      </c>
      <c r="C83" s="7">
        <f t="shared" si="2"/>
        <v>82825854</v>
      </c>
      <c r="D83" s="7">
        <f>197527*'01_기준값'!$B$28</f>
        <v>35554860</v>
      </c>
      <c r="E83" s="20">
        <f>'01_기준값'!$B$10^(A83-1)</f>
        <v>21.310834938862158</v>
      </c>
      <c r="F83" s="5"/>
    </row>
    <row r="84" spans="1:6">
      <c r="A84" s="6">
        <v>80</v>
      </c>
      <c r="B84" s="8">
        <v>848077882</v>
      </c>
      <c r="C84" s="8">
        <f t="shared" si="2"/>
        <v>93031012</v>
      </c>
      <c r="D84" s="8">
        <f>207168*'01_기준값'!$B$28</f>
        <v>37290240</v>
      </c>
      <c r="E84" s="21">
        <f>'01_기준값'!$B$10^(A84-1)</f>
        <v>22.163268336416643</v>
      </c>
      <c r="F84" s="6"/>
    </row>
    <row r="85" spans="1:6">
      <c r="A85" s="5">
        <v>81</v>
      </c>
      <c r="B85" s="7">
        <v>952571454</v>
      </c>
      <c r="C85" s="7">
        <f t="shared" si="2"/>
        <v>104493572</v>
      </c>
      <c r="D85" s="7">
        <f>217279*'01_기준값'!$B$28</f>
        <v>39110220</v>
      </c>
      <c r="E85" s="20">
        <f>'01_기준값'!$B$10^(A85-1)</f>
        <v>23.049799069873313</v>
      </c>
      <c r="F85" s="5"/>
    </row>
    <row r="86" spans="1:6">
      <c r="A86" s="6">
        <v>82</v>
      </c>
      <c r="B86" s="8">
        <v>1069939912</v>
      </c>
      <c r="C86" s="8">
        <f t="shared" si="2"/>
        <v>117368458</v>
      </c>
      <c r="D86" s="8">
        <f>227884*'01_기준값'!$B$28</f>
        <v>41019120</v>
      </c>
      <c r="E86" s="21">
        <f>'01_기준값'!$B$10^(A86-1)</f>
        <v>23.971791032668243</v>
      </c>
      <c r="F86" s="6"/>
    </row>
    <row r="87" spans="1:6">
      <c r="A87" s="5">
        <v>83</v>
      </c>
      <c r="B87" s="7">
        <v>1201769600</v>
      </c>
      <c r="C87" s="7">
        <f t="shared" si="2"/>
        <v>131829688</v>
      </c>
      <c r="D87" s="7">
        <f>239007*'01_기준값'!$B$28</f>
        <v>43021260</v>
      </c>
      <c r="E87" s="20">
        <f>'01_기준값'!$B$10^(A87-1)</f>
        <v>24.930662673974975</v>
      </c>
      <c r="F87" s="5"/>
    </row>
    <row r="88" spans="1:6">
      <c r="A88" s="6">
        <v>84</v>
      </c>
      <c r="B88" s="8">
        <v>1349842319</v>
      </c>
      <c r="C88" s="8">
        <f t="shared" si="2"/>
        <v>148072719</v>
      </c>
      <c r="D88" s="8">
        <f>250673*'01_기준값'!$B$28</f>
        <v>45121140</v>
      </c>
      <c r="E88" s="21">
        <f>'01_기준값'!$B$10^(A88-1)</f>
        <v>25.927889180933974</v>
      </c>
      <c r="F88" s="6"/>
    </row>
    <row r="89" spans="1:6">
      <c r="A89" s="5">
        <v>85</v>
      </c>
      <c r="B89" s="7">
        <v>1516159409</v>
      </c>
      <c r="C89" s="7">
        <f t="shared" si="2"/>
        <v>166317090</v>
      </c>
      <c r="D89" s="7">
        <f>262908*'01_기준값'!$B$28</f>
        <v>47323440</v>
      </c>
      <c r="E89" s="20">
        <f>'01_기준값'!$B$10^(A89-1)</f>
        <v>26.965004748171335</v>
      </c>
      <c r="F89" s="5"/>
    </row>
    <row r="90" spans="1:6">
      <c r="A90" s="6">
        <v>86</v>
      </c>
      <c r="B90" s="8">
        <v>1702968799</v>
      </c>
      <c r="C90" s="8">
        <f t="shared" si="2"/>
        <v>186809390</v>
      </c>
      <c r="D90" s="8">
        <f>275740*'01_기준값'!$B$28</f>
        <v>49633200</v>
      </c>
      <c r="E90" s="21">
        <f>'01_기준값'!$B$10^(A90-1)</f>
        <v>28.043604938098195</v>
      </c>
      <c r="F90" s="6"/>
    </row>
    <row r="91" spans="1:6">
      <c r="A91" s="5">
        <v>87</v>
      </c>
      <c r="B91" s="7">
        <v>1912795392</v>
      </c>
      <c r="C91" s="7">
        <f t="shared" si="2"/>
        <v>209826593</v>
      </c>
      <c r="D91" s="7">
        <f>289199*'01_기준값'!$B$28</f>
        <v>52055820</v>
      </c>
      <c r="E91" s="20">
        <f>'01_기준값'!$B$10^(A91-1)</f>
        <v>29.165349135622122</v>
      </c>
      <c r="F91" s="5"/>
    </row>
    <row r="92" spans="1:6">
      <c r="A92" s="6">
        <v>88</v>
      </c>
      <c r="B92" s="8">
        <v>2148475188</v>
      </c>
      <c r="C92" s="8">
        <f t="shared" si="2"/>
        <v>235679796</v>
      </c>
      <c r="D92" s="8">
        <f>303314*'01_기준값'!$B$28</f>
        <v>54596520</v>
      </c>
      <c r="E92" s="21">
        <f>'01_기준값'!$B$10^(A92-1)</f>
        <v>30.331963101047002</v>
      </c>
      <c r="F92" s="6"/>
    </row>
    <row r="93" spans="1:6">
      <c r="A93" s="5">
        <v>89</v>
      </c>
      <c r="B93" s="7">
        <v>2413193618</v>
      </c>
      <c r="C93" s="7">
        <f t="shared" si="2"/>
        <v>264718430</v>
      </c>
      <c r="D93" s="7">
        <f>318119*'01_기준값'!$B$28</f>
        <v>57261420</v>
      </c>
      <c r="E93" s="20">
        <f>'01_기준값'!$B$10^(A93-1)</f>
        <v>31.545241625088885</v>
      </c>
      <c r="F93" s="5"/>
    </row>
    <row r="94" spans="1:6">
      <c r="A94" s="6">
        <v>90</v>
      </c>
      <c r="B94" s="8">
        <v>2710528598</v>
      </c>
      <c r="C94" s="8">
        <f t="shared" si="2"/>
        <v>297334980</v>
      </c>
      <c r="D94" s="8">
        <f>333646*'01_기준값'!$B$28</f>
        <v>60056280</v>
      </c>
      <c r="E94" s="21">
        <f>'01_기준값'!$B$10^(A94-1)</f>
        <v>32.807051290092446</v>
      </c>
      <c r="F94" s="6"/>
    </row>
    <row r="95" spans="1:6">
      <c r="A95" s="5">
        <v>91</v>
      </c>
      <c r="B95" s="7">
        <v>3044498886</v>
      </c>
      <c r="C95" s="7">
        <f t="shared" si="2"/>
        <v>333970288</v>
      </c>
      <c r="D95" s="7">
        <f>349930*'01_기준값'!$B$28</f>
        <v>62987400</v>
      </c>
      <c r="E95" s="20">
        <f>'01_기준값'!$B$10^(A95-1)</f>
        <v>34.119333341696141</v>
      </c>
      <c r="F95" s="5"/>
    </row>
    <row r="96" spans="1:6">
      <c r="A96" s="6">
        <v>92</v>
      </c>
      <c r="B96" s="8">
        <v>3419618400</v>
      </c>
      <c r="C96" s="8">
        <f t="shared" si="2"/>
        <v>375119514</v>
      </c>
      <c r="D96" s="8">
        <f>367010*'01_기준값'!$B$28</f>
        <v>66061800</v>
      </c>
      <c r="E96" s="21">
        <f>'01_기준값'!$B$10^(A96-1)</f>
        <v>35.484106675363989</v>
      </c>
      <c r="F96" s="6"/>
    </row>
    <row r="97" spans="1:6">
      <c r="A97" s="5">
        <v>93</v>
      </c>
      <c r="B97" s="7">
        <v>3840957227</v>
      </c>
      <c r="C97" s="7">
        <f t="shared" si="2"/>
        <v>421338827</v>
      </c>
      <c r="D97" s="7">
        <f>384923*'01_기준값'!$B$28</f>
        <v>69286140</v>
      </c>
      <c r="E97" s="20">
        <f>'01_기준값'!$B$10^(A97-1)</f>
        <v>36.903470942378554</v>
      </c>
      <c r="F97" s="5"/>
    </row>
    <row r="98" spans="1:6">
      <c r="A98" s="6">
        <v>94</v>
      </c>
      <c r="B98" s="8">
        <v>4314210153</v>
      </c>
      <c r="C98" s="8">
        <f t="shared" si="2"/>
        <v>473252926</v>
      </c>
      <c r="D98" s="8">
        <f>403711*'01_기준값'!$B$28</f>
        <v>72667980</v>
      </c>
      <c r="E98" s="21">
        <f>'01_기준값'!$B$10^(A98-1)</f>
        <v>38.3796097800737</v>
      </c>
      <c r="F98" s="6"/>
    </row>
    <row r="99" spans="1:6">
      <c r="A99" s="5">
        <v>95</v>
      </c>
      <c r="B99" s="7">
        <v>4845773630</v>
      </c>
      <c r="C99" s="7">
        <f t="shared" si="2"/>
        <v>531563477</v>
      </c>
      <c r="D99" s="7">
        <f>423416*'01_기준값'!$B$28</f>
        <v>76214880</v>
      </c>
      <c r="E99" s="20">
        <f>'01_기준값'!$B$10^(A99-1)</f>
        <v>39.91479417127664</v>
      </c>
      <c r="F99" s="5"/>
    </row>
    <row r="100" spans="1:6">
      <c r="A100" s="6">
        <v>96</v>
      </c>
      <c r="B100" s="8">
        <v>5442832231</v>
      </c>
      <c r="C100" s="8">
        <f t="shared" si="2"/>
        <v>597058601</v>
      </c>
      <c r="D100" s="8">
        <f>444082*'01_기준값'!$B$28</f>
        <v>79934760</v>
      </c>
      <c r="E100" s="21">
        <f>'01_기준값'!$B$10^(A100-1)</f>
        <v>41.511385938127709</v>
      </c>
      <c r="F100" s="6"/>
    </row>
    <row r="101" spans="1:6">
      <c r="A101" s="5">
        <v>97</v>
      </c>
      <c r="B101" s="7">
        <v>6113455757</v>
      </c>
      <c r="C101" s="7">
        <f t="shared" si="2"/>
        <v>670623526</v>
      </c>
      <c r="D101" s="7">
        <f>465757*'01_기준값'!$B$28</f>
        <v>83836260</v>
      </c>
      <c r="E101" s="20">
        <f>'01_기준값'!$B$10^(A101-1)</f>
        <v>43.171841375652825</v>
      </c>
      <c r="F101" s="5"/>
    </row>
    <row r="102" spans="1:6">
      <c r="A102" s="6">
        <v>98</v>
      </c>
      <c r="B102" s="8">
        <v>6866708307</v>
      </c>
      <c r="C102" s="8">
        <f t="shared" ref="C102:C133" si="3">B102-B101</f>
        <v>753252550</v>
      </c>
      <c r="D102" s="8">
        <f>488490*'01_기준값'!$B$28</f>
        <v>87928200</v>
      </c>
      <c r="E102" s="21">
        <f>'01_기준값'!$B$10^(A102-1)</f>
        <v>44.898715030678936</v>
      </c>
      <c r="F102" s="6"/>
    </row>
    <row r="103" spans="1:6">
      <c r="A103" s="5">
        <v>99</v>
      </c>
      <c r="B103" s="7">
        <v>7712770788</v>
      </c>
      <c r="C103" s="7">
        <f t="shared" si="3"/>
        <v>846062481</v>
      </c>
      <c r="D103" s="7">
        <f>512333*'01_기준값'!$B$28</f>
        <v>92219940</v>
      </c>
      <c r="E103" s="20">
        <f>'01_기준값'!$B$10^(A103-1)</f>
        <v>46.694663631906096</v>
      </c>
      <c r="F103" s="5"/>
    </row>
    <row r="104" spans="1:6">
      <c r="A104" s="6">
        <v>100</v>
      </c>
      <c r="B104" s="8">
        <v>8663078517</v>
      </c>
      <c r="C104" s="8">
        <f t="shared" si="3"/>
        <v>950307729</v>
      </c>
      <c r="D104" s="8">
        <f>537340*'01_기준값'!$B$28</f>
        <v>96721200</v>
      </c>
      <c r="E104" s="21">
        <f>'01_기준값'!$B$10^(A104-1)</f>
        <v>48.562450177182342</v>
      </c>
      <c r="F104" s="6" t="s">
        <v>558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0"/>
  <sheetViews>
    <sheetView showGridLines="0" workbookViewId="0"/>
  </sheetViews>
  <sheetFormatPr baseColWidth="10" defaultColWidth="8.83203125" defaultRowHeight="17"/>
  <cols>
    <col min="1" max="1" width="11" customWidth="1"/>
    <col min="2" max="3" width="16" customWidth="1"/>
    <col min="4" max="4" width="11" customWidth="1"/>
  </cols>
  <sheetData>
    <row r="1" spans="1:4" ht="23">
      <c r="A1" s="1" t="s">
        <v>27</v>
      </c>
    </row>
    <row r="2" spans="1:4">
      <c r="A2" s="2" t="s">
        <v>559</v>
      </c>
    </row>
    <row r="4" spans="1:4" ht="30" customHeight="1">
      <c r="A4" s="4" t="s">
        <v>560</v>
      </c>
      <c r="B4" s="4" t="s">
        <v>561</v>
      </c>
      <c r="C4" s="4" t="s">
        <v>562</v>
      </c>
      <c r="D4" s="4" t="s">
        <v>563</v>
      </c>
    </row>
    <row r="5" spans="1:4">
      <c r="A5" s="5">
        <v>0</v>
      </c>
      <c r="B5" s="20">
        <v>1</v>
      </c>
      <c r="C5" s="9">
        <v>1</v>
      </c>
      <c r="D5" s="5" t="s">
        <v>564</v>
      </c>
    </row>
    <row r="6" spans="1:4">
      <c r="A6" s="6">
        <v>1</v>
      </c>
      <c r="B6" s="21">
        <f>'01_기준값'!$B$20+'01_기준값'!$B$21*(A6-1)</f>
        <v>1.25</v>
      </c>
      <c r="C6" s="10">
        <f t="shared" ref="C6:C20" si="0">C5*B6</f>
        <v>1.25</v>
      </c>
      <c r="D6" s="6" t="s">
        <v>565</v>
      </c>
    </row>
    <row r="7" spans="1:4">
      <c r="A7" s="5">
        <v>2</v>
      </c>
      <c r="B7" s="20">
        <f>'01_기준값'!$B$20+'01_기준값'!$B$21*(A7-1)</f>
        <v>1.55</v>
      </c>
      <c r="C7" s="9">
        <f t="shared" si="0"/>
        <v>1.9375</v>
      </c>
      <c r="D7" s="5" t="s">
        <v>566</v>
      </c>
    </row>
    <row r="8" spans="1:4">
      <c r="A8" s="6">
        <v>3</v>
      </c>
      <c r="B8" s="21">
        <f>'01_기준값'!$B$20+'01_기준값'!$B$21*(A8-1)</f>
        <v>1.85</v>
      </c>
      <c r="C8" s="10">
        <f t="shared" si="0"/>
        <v>3.5843750000000001</v>
      </c>
      <c r="D8" s="6" t="s">
        <v>567</v>
      </c>
    </row>
    <row r="9" spans="1:4">
      <c r="A9" s="5">
        <v>4</v>
      </c>
      <c r="B9" s="20">
        <f>'01_기준값'!$B$20+'01_기준값'!$B$21*(A9-1)</f>
        <v>2.15</v>
      </c>
      <c r="C9" s="9">
        <f t="shared" si="0"/>
        <v>7.7064062499999997</v>
      </c>
      <c r="D9" s="5" t="s">
        <v>568</v>
      </c>
    </row>
    <row r="10" spans="1:4">
      <c r="A10" s="6">
        <v>5</v>
      </c>
      <c r="B10" s="21">
        <f>'01_기준값'!$B$20+'01_기준값'!$B$21*(A10-1)</f>
        <v>2.4500000000000002</v>
      </c>
      <c r="C10" s="10">
        <f t="shared" si="0"/>
        <v>18.880695312500002</v>
      </c>
      <c r="D10" s="6" t="s">
        <v>569</v>
      </c>
    </row>
    <row r="11" spans="1:4">
      <c r="A11" s="5">
        <v>6</v>
      </c>
      <c r="B11" s="20">
        <f>'01_기준값'!$B$20+'01_기준값'!$B$21*(A11-1)</f>
        <v>2.75</v>
      </c>
      <c r="C11" s="9">
        <f t="shared" si="0"/>
        <v>51.921912109375008</v>
      </c>
      <c r="D11" s="5" t="s">
        <v>570</v>
      </c>
    </row>
    <row r="12" spans="1:4">
      <c r="A12" s="6">
        <v>7</v>
      </c>
      <c r="B12" s="21">
        <f>'01_기준값'!$B$20+'01_기준값'!$B$21*(A12-1)</f>
        <v>3.05</v>
      </c>
      <c r="C12" s="10">
        <f t="shared" si="0"/>
        <v>158.36183193359378</v>
      </c>
      <c r="D12" s="6" t="s">
        <v>571</v>
      </c>
    </row>
    <row r="13" spans="1:4">
      <c r="A13" s="5">
        <v>8</v>
      </c>
      <c r="B13" s="20">
        <f>'01_기준값'!$B$20+'01_기준값'!$B$21*(A13-1)</f>
        <v>3.35</v>
      </c>
      <c r="C13" s="9">
        <f t="shared" si="0"/>
        <v>530.51213697753917</v>
      </c>
      <c r="D13" s="5" t="s">
        <v>572</v>
      </c>
    </row>
    <row r="14" spans="1:4">
      <c r="A14" s="6">
        <v>9</v>
      </c>
      <c r="B14" s="21">
        <f>'01_기준값'!$B$20+'01_기준값'!$B$21*(A14-1)</f>
        <v>3.65</v>
      </c>
      <c r="C14" s="10">
        <f t="shared" si="0"/>
        <v>1936.3692999680179</v>
      </c>
      <c r="D14" s="6" t="s">
        <v>573</v>
      </c>
    </row>
    <row r="15" spans="1:4">
      <c r="A15" s="5">
        <v>10</v>
      </c>
      <c r="B15" s="20">
        <f>'01_기준값'!$B$20+'01_기준값'!$B$21*(A15-1)</f>
        <v>3.9499999999999997</v>
      </c>
      <c r="C15" s="9">
        <f t="shared" si="0"/>
        <v>7648.6587348736703</v>
      </c>
      <c r="D15" s="5" t="s">
        <v>574</v>
      </c>
    </row>
    <row r="16" spans="1:4">
      <c r="A16" s="6">
        <v>11</v>
      </c>
      <c r="B16" s="21">
        <f>'01_기준값'!$B$20+'01_기준값'!$B$21*(A16-1)</f>
        <v>4.25</v>
      </c>
      <c r="C16" s="10">
        <f t="shared" si="0"/>
        <v>32506.799623213097</v>
      </c>
      <c r="D16" s="6" t="s">
        <v>575</v>
      </c>
    </row>
    <row r="17" spans="1:4">
      <c r="A17" s="5">
        <v>12</v>
      </c>
      <c r="B17" s="20">
        <f>'01_기준값'!$B$20+'01_기준값'!$B$21*(A17-1)</f>
        <v>4.55</v>
      </c>
      <c r="C17" s="9">
        <f t="shared" si="0"/>
        <v>147905.93828561957</v>
      </c>
      <c r="D17" s="5" t="s">
        <v>576</v>
      </c>
    </row>
    <row r="18" spans="1:4">
      <c r="A18" s="6">
        <v>13</v>
      </c>
      <c r="B18" s="21">
        <f>'01_기준값'!$B$20+'01_기준값'!$B$21*(A18-1)</f>
        <v>4.8499999999999996</v>
      </c>
      <c r="C18" s="10">
        <f t="shared" si="0"/>
        <v>717343.80068525486</v>
      </c>
      <c r="D18" s="6" t="s">
        <v>577</v>
      </c>
    </row>
    <row r="19" spans="1:4">
      <c r="A19" s="5">
        <v>14</v>
      </c>
      <c r="B19" s="20">
        <f>'01_기준값'!$B$20+'01_기준값'!$B$21*(A19-1)</f>
        <v>5.15</v>
      </c>
      <c r="C19" s="9">
        <f t="shared" si="0"/>
        <v>3694320.5735290628</v>
      </c>
      <c r="D19" s="5" t="s">
        <v>578</v>
      </c>
    </row>
    <row r="20" spans="1:4">
      <c r="A20" s="6">
        <v>15</v>
      </c>
      <c r="B20" s="21">
        <f>'01_기준값'!$B$20+'01_기준값'!$B$21*(A20-1)</f>
        <v>5.45</v>
      </c>
      <c r="C20" s="10">
        <f t="shared" si="0"/>
        <v>20134047.125733394</v>
      </c>
      <c r="D20" s="6" t="s">
        <v>579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06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7"/>
  <cols>
    <col min="1" max="1" width="8" customWidth="1"/>
    <col min="2" max="3" width="16" customWidth="1"/>
    <col min="4" max="4" width="7" customWidth="1"/>
    <col min="5" max="5" width="9" customWidth="1"/>
    <col min="6" max="6" width="13" customWidth="1"/>
    <col min="7" max="7" width="24" customWidth="1"/>
  </cols>
  <sheetData>
    <row r="1" spans="1:7" ht="23">
      <c r="A1" s="1" t="s">
        <v>580</v>
      </c>
    </row>
    <row r="2" spans="1:7">
      <c r="A2" s="2" t="s">
        <v>581</v>
      </c>
    </row>
    <row r="4" spans="1:7" ht="30" customHeight="1">
      <c r="A4" s="4" t="s">
        <v>442</v>
      </c>
      <c r="B4" s="4" t="s">
        <v>443</v>
      </c>
      <c r="C4" s="4" t="s">
        <v>582</v>
      </c>
      <c r="D4" s="4" t="s">
        <v>583</v>
      </c>
      <c r="E4" s="4" t="s">
        <v>4</v>
      </c>
      <c r="F4" s="4" t="s">
        <v>584</v>
      </c>
      <c r="G4" s="4" t="s">
        <v>585</v>
      </c>
    </row>
    <row r="5" spans="1:7">
      <c r="A5" s="5">
        <v>5001</v>
      </c>
      <c r="B5" s="5" t="s">
        <v>586</v>
      </c>
      <c r="C5" s="5" t="s">
        <v>587</v>
      </c>
      <c r="D5" s="5">
        <v>1</v>
      </c>
      <c r="E5" s="22">
        <v>1</v>
      </c>
      <c r="F5" s="7">
        <v>1</v>
      </c>
      <c r="G5" s="5" t="s">
        <v>588</v>
      </c>
    </row>
    <row r="6" spans="1:7">
      <c r="A6" s="6">
        <v>5002</v>
      </c>
      <c r="B6" s="6" t="s">
        <v>589</v>
      </c>
      <c r="C6" s="6" t="s">
        <v>590</v>
      </c>
      <c r="D6" s="6">
        <v>1</v>
      </c>
      <c r="E6" s="23">
        <v>1</v>
      </c>
      <c r="F6" s="8">
        <v>1</v>
      </c>
      <c r="G6" s="6" t="s">
        <v>591</v>
      </c>
    </row>
    <row r="7" spans="1:7">
      <c r="A7" s="5">
        <v>5003</v>
      </c>
      <c r="B7" s="5" t="s">
        <v>592</v>
      </c>
      <c r="C7" s="5" t="s">
        <v>593</v>
      </c>
      <c r="D7" s="5">
        <v>1</v>
      </c>
      <c r="E7" s="22">
        <v>1</v>
      </c>
      <c r="F7" s="7">
        <v>1</v>
      </c>
      <c r="G7" s="5" t="s">
        <v>594</v>
      </c>
    </row>
    <row r="8" spans="1:7">
      <c r="A8" s="6">
        <v>5004</v>
      </c>
      <c r="B8" s="6" t="s">
        <v>595</v>
      </c>
      <c r="C8" s="6" t="s">
        <v>596</v>
      </c>
      <c r="D8" s="6">
        <v>1</v>
      </c>
      <c r="E8" s="23">
        <v>0.03</v>
      </c>
      <c r="F8" s="8">
        <v>1</v>
      </c>
      <c r="G8" s="6" t="s">
        <v>597</v>
      </c>
    </row>
    <row r="9" spans="1:7">
      <c r="A9" s="5">
        <v>5005</v>
      </c>
      <c r="B9" s="5" t="s">
        <v>598</v>
      </c>
      <c r="C9" s="5" t="s">
        <v>599</v>
      </c>
      <c r="D9" s="5">
        <v>1</v>
      </c>
      <c r="E9" s="22">
        <v>0.03</v>
      </c>
      <c r="F9" s="7">
        <v>1</v>
      </c>
      <c r="G9" s="5" t="s">
        <v>600</v>
      </c>
    </row>
    <row r="10" spans="1:7">
      <c r="A10" s="6">
        <v>5006</v>
      </c>
      <c r="B10" s="6" t="s">
        <v>601</v>
      </c>
      <c r="C10" s="6" t="s">
        <v>602</v>
      </c>
      <c r="D10" s="6">
        <v>1</v>
      </c>
      <c r="E10" s="23">
        <v>0.03</v>
      </c>
      <c r="F10" s="8">
        <v>1</v>
      </c>
      <c r="G10" s="6" t="s">
        <v>603</v>
      </c>
    </row>
    <row r="11" spans="1:7">
      <c r="A11" s="5">
        <v>5007</v>
      </c>
      <c r="B11" s="5" t="s">
        <v>604</v>
      </c>
      <c r="C11" s="5" t="s">
        <v>605</v>
      </c>
      <c r="D11" s="5">
        <v>1</v>
      </c>
      <c r="E11" s="22">
        <v>0.04</v>
      </c>
      <c r="F11" s="7">
        <v>1</v>
      </c>
      <c r="G11" s="5" t="s">
        <v>606</v>
      </c>
    </row>
    <row r="12" spans="1:7">
      <c r="A12" s="6">
        <v>5008</v>
      </c>
      <c r="B12" s="6" t="s">
        <v>607</v>
      </c>
      <c r="C12" s="6" t="s">
        <v>608</v>
      </c>
      <c r="D12" s="6">
        <v>1</v>
      </c>
      <c r="E12" s="23">
        <v>0.01</v>
      </c>
      <c r="F12" s="8">
        <v>1</v>
      </c>
      <c r="G12" s="6" t="s">
        <v>609</v>
      </c>
    </row>
    <row r="13" spans="1:7">
      <c r="A13" s="5">
        <v>5009</v>
      </c>
      <c r="B13" s="5" t="s">
        <v>610</v>
      </c>
      <c r="C13" s="5" t="s">
        <v>611</v>
      </c>
      <c r="D13" s="5">
        <v>1</v>
      </c>
      <c r="E13" s="22">
        <v>0.03</v>
      </c>
      <c r="F13" s="7">
        <v>1</v>
      </c>
      <c r="G13" s="5" t="s">
        <v>612</v>
      </c>
    </row>
    <row r="14" spans="1:7">
      <c r="A14" s="6">
        <v>5010</v>
      </c>
      <c r="B14" s="6" t="s">
        <v>613</v>
      </c>
      <c r="C14" s="6" t="s">
        <v>614</v>
      </c>
      <c r="D14" s="6">
        <v>1</v>
      </c>
      <c r="E14" s="23">
        <v>3</v>
      </c>
      <c r="F14" s="8">
        <v>1</v>
      </c>
      <c r="G14" s="6" t="s">
        <v>615</v>
      </c>
    </row>
    <row r="15" spans="1:7">
      <c r="A15" s="5">
        <v>5011</v>
      </c>
      <c r="B15" s="5" t="s">
        <v>616</v>
      </c>
      <c r="C15" s="5" t="s">
        <v>587</v>
      </c>
      <c r="D15" s="5">
        <v>2</v>
      </c>
      <c r="E15" s="22">
        <v>1</v>
      </c>
      <c r="F15" s="7">
        <v>1</v>
      </c>
      <c r="G15" s="5" t="s">
        <v>588</v>
      </c>
    </row>
    <row r="16" spans="1:7">
      <c r="A16" s="6">
        <v>5012</v>
      </c>
      <c r="B16" s="6" t="s">
        <v>617</v>
      </c>
      <c r="C16" s="6" t="s">
        <v>590</v>
      </c>
      <c r="D16" s="6">
        <v>2</v>
      </c>
      <c r="E16" s="23">
        <v>1</v>
      </c>
      <c r="F16" s="8">
        <v>1</v>
      </c>
      <c r="G16" s="6" t="s">
        <v>591</v>
      </c>
    </row>
    <row r="17" spans="1:7">
      <c r="A17" s="5">
        <v>5013</v>
      </c>
      <c r="B17" s="5" t="s">
        <v>618</v>
      </c>
      <c r="C17" s="5" t="s">
        <v>593</v>
      </c>
      <c r="D17" s="5">
        <v>2</v>
      </c>
      <c r="E17" s="22">
        <v>1</v>
      </c>
      <c r="F17" s="7">
        <v>1</v>
      </c>
      <c r="G17" s="5" t="s">
        <v>594</v>
      </c>
    </row>
    <row r="18" spans="1:7">
      <c r="A18" s="6">
        <v>5014</v>
      </c>
      <c r="B18" s="6" t="s">
        <v>619</v>
      </c>
      <c r="C18" s="6" t="s">
        <v>596</v>
      </c>
      <c r="D18" s="6">
        <v>2</v>
      </c>
      <c r="E18" s="23">
        <v>0.03</v>
      </c>
      <c r="F18" s="8">
        <v>1</v>
      </c>
      <c r="G18" s="6" t="s">
        <v>597</v>
      </c>
    </row>
    <row r="19" spans="1:7">
      <c r="A19" s="5">
        <v>5015</v>
      </c>
      <c r="B19" s="5" t="s">
        <v>620</v>
      </c>
      <c r="C19" s="5" t="s">
        <v>599</v>
      </c>
      <c r="D19" s="5">
        <v>2</v>
      </c>
      <c r="E19" s="22">
        <v>0.03</v>
      </c>
      <c r="F19" s="7">
        <v>1</v>
      </c>
      <c r="G19" s="5" t="s">
        <v>600</v>
      </c>
    </row>
    <row r="20" spans="1:7">
      <c r="A20" s="6">
        <v>5016</v>
      </c>
      <c r="B20" s="6" t="s">
        <v>621</v>
      </c>
      <c r="C20" s="6" t="s">
        <v>602</v>
      </c>
      <c r="D20" s="6">
        <v>2</v>
      </c>
      <c r="E20" s="23">
        <v>0.03</v>
      </c>
      <c r="F20" s="8">
        <v>1</v>
      </c>
      <c r="G20" s="6" t="s">
        <v>603</v>
      </c>
    </row>
    <row r="21" spans="1:7">
      <c r="A21" s="5">
        <v>5017</v>
      </c>
      <c r="B21" s="5" t="s">
        <v>622</v>
      </c>
      <c r="C21" s="5" t="s">
        <v>605</v>
      </c>
      <c r="D21" s="5">
        <v>2</v>
      </c>
      <c r="E21" s="22">
        <v>0.04</v>
      </c>
      <c r="F21" s="7">
        <v>1</v>
      </c>
      <c r="G21" s="5" t="s">
        <v>606</v>
      </c>
    </row>
    <row r="22" spans="1:7">
      <c r="A22" s="6">
        <v>5018</v>
      </c>
      <c r="B22" s="6" t="s">
        <v>623</v>
      </c>
      <c r="C22" s="6" t="s">
        <v>608</v>
      </c>
      <c r="D22" s="6">
        <v>2</v>
      </c>
      <c r="E22" s="23">
        <v>0.01</v>
      </c>
      <c r="F22" s="8">
        <v>1</v>
      </c>
      <c r="G22" s="6" t="s">
        <v>609</v>
      </c>
    </row>
    <row r="23" spans="1:7">
      <c r="A23" s="5">
        <v>5019</v>
      </c>
      <c r="B23" s="5" t="s">
        <v>624</v>
      </c>
      <c r="C23" s="5" t="s">
        <v>611</v>
      </c>
      <c r="D23" s="5">
        <v>2</v>
      </c>
      <c r="E23" s="22">
        <v>0.03</v>
      </c>
      <c r="F23" s="7">
        <v>1</v>
      </c>
      <c r="G23" s="5" t="s">
        <v>612</v>
      </c>
    </row>
    <row r="24" spans="1:7">
      <c r="A24" s="6">
        <v>5020</v>
      </c>
      <c r="B24" s="6" t="s">
        <v>625</v>
      </c>
      <c r="C24" s="6" t="s">
        <v>614</v>
      </c>
      <c r="D24" s="6">
        <v>2</v>
      </c>
      <c r="E24" s="23">
        <v>3</v>
      </c>
      <c r="F24" s="8">
        <v>1</v>
      </c>
      <c r="G24" s="6" t="s">
        <v>615</v>
      </c>
    </row>
    <row r="25" spans="1:7">
      <c r="A25" s="5">
        <v>5021</v>
      </c>
      <c r="B25" s="5" t="s">
        <v>626</v>
      </c>
      <c r="C25" s="5" t="s">
        <v>587</v>
      </c>
      <c r="D25" s="5">
        <v>3</v>
      </c>
      <c r="E25" s="22">
        <v>1</v>
      </c>
      <c r="F25" s="7">
        <v>2</v>
      </c>
      <c r="G25" s="5" t="s">
        <v>588</v>
      </c>
    </row>
    <row r="26" spans="1:7">
      <c r="A26" s="6">
        <v>5022</v>
      </c>
      <c r="B26" s="6" t="s">
        <v>627</v>
      </c>
      <c r="C26" s="6" t="s">
        <v>590</v>
      </c>
      <c r="D26" s="6">
        <v>3</v>
      </c>
      <c r="E26" s="23">
        <v>1</v>
      </c>
      <c r="F26" s="8">
        <v>2</v>
      </c>
      <c r="G26" s="6" t="s">
        <v>591</v>
      </c>
    </row>
    <row r="27" spans="1:7">
      <c r="A27" s="5">
        <v>5023</v>
      </c>
      <c r="B27" s="5" t="s">
        <v>628</v>
      </c>
      <c r="C27" s="5" t="s">
        <v>593</v>
      </c>
      <c r="D27" s="5">
        <v>3</v>
      </c>
      <c r="E27" s="22">
        <v>1</v>
      </c>
      <c r="F27" s="7">
        <v>2</v>
      </c>
      <c r="G27" s="5" t="s">
        <v>594</v>
      </c>
    </row>
    <row r="28" spans="1:7">
      <c r="A28" s="6">
        <v>5024</v>
      </c>
      <c r="B28" s="6" t="s">
        <v>629</v>
      </c>
      <c r="C28" s="6" t="s">
        <v>596</v>
      </c>
      <c r="D28" s="6">
        <v>3</v>
      </c>
      <c r="E28" s="23">
        <v>0.03</v>
      </c>
      <c r="F28" s="8">
        <v>2</v>
      </c>
      <c r="G28" s="6" t="s">
        <v>597</v>
      </c>
    </row>
    <row r="29" spans="1:7">
      <c r="A29" s="5">
        <v>5025</v>
      </c>
      <c r="B29" s="5" t="s">
        <v>630</v>
      </c>
      <c r="C29" s="5" t="s">
        <v>599</v>
      </c>
      <c r="D29" s="5">
        <v>3</v>
      </c>
      <c r="E29" s="22">
        <v>0.03</v>
      </c>
      <c r="F29" s="7">
        <v>2</v>
      </c>
      <c r="G29" s="5" t="s">
        <v>600</v>
      </c>
    </row>
    <row r="30" spans="1:7">
      <c r="A30" s="6">
        <v>5026</v>
      </c>
      <c r="B30" s="6" t="s">
        <v>631</v>
      </c>
      <c r="C30" s="6" t="s">
        <v>602</v>
      </c>
      <c r="D30" s="6">
        <v>3</v>
      </c>
      <c r="E30" s="23">
        <v>0.03</v>
      </c>
      <c r="F30" s="8">
        <v>2</v>
      </c>
      <c r="G30" s="6" t="s">
        <v>603</v>
      </c>
    </row>
    <row r="31" spans="1:7">
      <c r="A31" s="5">
        <v>5027</v>
      </c>
      <c r="B31" s="5" t="s">
        <v>632</v>
      </c>
      <c r="C31" s="5" t="s">
        <v>605</v>
      </c>
      <c r="D31" s="5">
        <v>3</v>
      </c>
      <c r="E31" s="22">
        <v>0.04</v>
      </c>
      <c r="F31" s="7">
        <v>2</v>
      </c>
      <c r="G31" s="5" t="s">
        <v>606</v>
      </c>
    </row>
    <row r="32" spans="1:7">
      <c r="A32" s="6">
        <v>5028</v>
      </c>
      <c r="B32" s="6" t="s">
        <v>633</v>
      </c>
      <c r="C32" s="6" t="s">
        <v>608</v>
      </c>
      <c r="D32" s="6">
        <v>3</v>
      </c>
      <c r="E32" s="23">
        <v>0.01</v>
      </c>
      <c r="F32" s="8">
        <v>2</v>
      </c>
      <c r="G32" s="6" t="s">
        <v>609</v>
      </c>
    </row>
    <row r="33" spans="1:7">
      <c r="A33" s="5">
        <v>5029</v>
      </c>
      <c r="B33" s="5" t="s">
        <v>634</v>
      </c>
      <c r="C33" s="5" t="s">
        <v>611</v>
      </c>
      <c r="D33" s="5">
        <v>3</v>
      </c>
      <c r="E33" s="22">
        <v>0.03</v>
      </c>
      <c r="F33" s="7">
        <v>2</v>
      </c>
      <c r="G33" s="5" t="s">
        <v>612</v>
      </c>
    </row>
    <row r="34" spans="1:7">
      <c r="A34" s="6">
        <v>5030</v>
      </c>
      <c r="B34" s="6" t="s">
        <v>635</v>
      </c>
      <c r="C34" s="6" t="s">
        <v>614</v>
      </c>
      <c r="D34" s="6">
        <v>3</v>
      </c>
      <c r="E34" s="23">
        <v>3</v>
      </c>
      <c r="F34" s="8">
        <v>2</v>
      </c>
      <c r="G34" s="6" t="s">
        <v>615</v>
      </c>
    </row>
    <row r="35" spans="1:7">
      <c r="A35" s="5">
        <v>5031</v>
      </c>
      <c r="B35" s="5" t="s">
        <v>586</v>
      </c>
      <c r="C35" s="5" t="s">
        <v>587</v>
      </c>
      <c r="D35" s="5">
        <v>4</v>
      </c>
      <c r="E35" s="22">
        <v>1</v>
      </c>
      <c r="F35" s="7">
        <v>2</v>
      </c>
      <c r="G35" s="5" t="s">
        <v>588</v>
      </c>
    </row>
    <row r="36" spans="1:7">
      <c r="A36" s="6">
        <v>5032</v>
      </c>
      <c r="B36" s="6" t="s">
        <v>589</v>
      </c>
      <c r="C36" s="6" t="s">
        <v>590</v>
      </c>
      <c r="D36" s="6">
        <v>4</v>
      </c>
      <c r="E36" s="23">
        <v>1</v>
      </c>
      <c r="F36" s="8">
        <v>2</v>
      </c>
      <c r="G36" s="6" t="s">
        <v>591</v>
      </c>
    </row>
    <row r="37" spans="1:7">
      <c r="A37" s="5">
        <v>5033</v>
      </c>
      <c r="B37" s="5" t="s">
        <v>592</v>
      </c>
      <c r="C37" s="5" t="s">
        <v>593</v>
      </c>
      <c r="D37" s="5">
        <v>4</v>
      </c>
      <c r="E37" s="22">
        <v>1</v>
      </c>
      <c r="F37" s="7">
        <v>2</v>
      </c>
      <c r="G37" s="5" t="s">
        <v>594</v>
      </c>
    </row>
    <row r="38" spans="1:7">
      <c r="A38" s="6">
        <v>5034</v>
      </c>
      <c r="B38" s="6" t="s">
        <v>595</v>
      </c>
      <c r="C38" s="6" t="s">
        <v>596</v>
      </c>
      <c r="D38" s="6">
        <v>4</v>
      </c>
      <c r="E38" s="23">
        <v>0.03</v>
      </c>
      <c r="F38" s="8">
        <v>2</v>
      </c>
      <c r="G38" s="6" t="s">
        <v>597</v>
      </c>
    </row>
    <row r="39" spans="1:7">
      <c r="A39" s="5">
        <v>5035</v>
      </c>
      <c r="B39" s="5" t="s">
        <v>598</v>
      </c>
      <c r="C39" s="5" t="s">
        <v>599</v>
      </c>
      <c r="D39" s="5">
        <v>4</v>
      </c>
      <c r="E39" s="22">
        <v>0.03</v>
      </c>
      <c r="F39" s="7">
        <v>2</v>
      </c>
      <c r="G39" s="5" t="s">
        <v>600</v>
      </c>
    </row>
    <row r="40" spans="1:7">
      <c r="A40" s="6">
        <v>5036</v>
      </c>
      <c r="B40" s="6" t="s">
        <v>601</v>
      </c>
      <c r="C40" s="6" t="s">
        <v>602</v>
      </c>
      <c r="D40" s="6">
        <v>4</v>
      </c>
      <c r="E40" s="23">
        <v>0.03</v>
      </c>
      <c r="F40" s="8">
        <v>2</v>
      </c>
      <c r="G40" s="6" t="s">
        <v>603</v>
      </c>
    </row>
    <row r="41" spans="1:7">
      <c r="A41" s="5">
        <v>5037</v>
      </c>
      <c r="B41" s="5" t="s">
        <v>604</v>
      </c>
      <c r="C41" s="5" t="s">
        <v>605</v>
      </c>
      <c r="D41" s="5">
        <v>4</v>
      </c>
      <c r="E41" s="22">
        <v>0.04</v>
      </c>
      <c r="F41" s="7">
        <v>2</v>
      </c>
      <c r="G41" s="5" t="s">
        <v>606</v>
      </c>
    </row>
    <row r="42" spans="1:7">
      <c r="A42" s="6">
        <v>5038</v>
      </c>
      <c r="B42" s="6" t="s">
        <v>607</v>
      </c>
      <c r="C42" s="6" t="s">
        <v>608</v>
      </c>
      <c r="D42" s="6">
        <v>4</v>
      </c>
      <c r="E42" s="23">
        <v>0.01</v>
      </c>
      <c r="F42" s="8">
        <v>2</v>
      </c>
      <c r="G42" s="6" t="s">
        <v>609</v>
      </c>
    </row>
    <row r="43" spans="1:7">
      <c r="A43" s="5">
        <v>5039</v>
      </c>
      <c r="B43" s="5" t="s">
        <v>610</v>
      </c>
      <c r="C43" s="5" t="s">
        <v>611</v>
      </c>
      <c r="D43" s="5">
        <v>4</v>
      </c>
      <c r="E43" s="22">
        <v>0.03</v>
      </c>
      <c r="F43" s="7">
        <v>2</v>
      </c>
      <c r="G43" s="5" t="s">
        <v>612</v>
      </c>
    </row>
    <row r="44" spans="1:7">
      <c r="A44" s="6">
        <v>5040</v>
      </c>
      <c r="B44" s="6" t="s">
        <v>613</v>
      </c>
      <c r="C44" s="6" t="s">
        <v>614</v>
      </c>
      <c r="D44" s="6">
        <v>4</v>
      </c>
      <c r="E44" s="23">
        <v>3</v>
      </c>
      <c r="F44" s="8">
        <v>2</v>
      </c>
      <c r="G44" s="6" t="s">
        <v>615</v>
      </c>
    </row>
    <row r="45" spans="1:7">
      <c r="A45" s="5">
        <v>5041</v>
      </c>
      <c r="B45" s="5" t="s">
        <v>616</v>
      </c>
      <c r="C45" s="5" t="s">
        <v>587</v>
      </c>
      <c r="D45" s="5">
        <v>5</v>
      </c>
      <c r="E45" s="22">
        <v>1</v>
      </c>
      <c r="F45" s="7">
        <v>3</v>
      </c>
      <c r="G45" s="5" t="s">
        <v>588</v>
      </c>
    </row>
    <row r="46" spans="1:7">
      <c r="A46" s="6">
        <v>5042</v>
      </c>
      <c r="B46" s="6" t="s">
        <v>617</v>
      </c>
      <c r="C46" s="6" t="s">
        <v>590</v>
      </c>
      <c r="D46" s="6">
        <v>5</v>
      </c>
      <c r="E46" s="23">
        <v>1</v>
      </c>
      <c r="F46" s="8">
        <v>3</v>
      </c>
      <c r="G46" s="6" t="s">
        <v>591</v>
      </c>
    </row>
    <row r="47" spans="1:7">
      <c r="A47" s="5">
        <v>5043</v>
      </c>
      <c r="B47" s="5" t="s">
        <v>618</v>
      </c>
      <c r="C47" s="5" t="s">
        <v>593</v>
      </c>
      <c r="D47" s="5">
        <v>5</v>
      </c>
      <c r="E47" s="22">
        <v>1</v>
      </c>
      <c r="F47" s="7">
        <v>3</v>
      </c>
      <c r="G47" s="5" t="s">
        <v>594</v>
      </c>
    </row>
    <row r="48" spans="1:7">
      <c r="A48" s="6">
        <v>5044</v>
      </c>
      <c r="B48" s="6" t="s">
        <v>619</v>
      </c>
      <c r="C48" s="6" t="s">
        <v>596</v>
      </c>
      <c r="D48" s="6">
        <v>5</v>
      </c>
      <c r="E48" s="23">
        <v>0.03</v>
      </c>
      <c r="F48" s="8">
        <v>3</v>
      </c>
      <c r="G48" s="6" t="s">
        <v>597</v>
      </c>
    </row>
    <row r="49" spans="1:7">
      <c r="A49" s="5">
        <v>5045</v>
      </c>
      <c r="B49" s="5" t="s">
        <v>620</v>
      </c>
      <c r="C49" s="5" t="s">
        <v>599</v>
      </c>
      <c r="D49" s="5">
        <v>5</v>
      </c>
      <c r="E49" s="22">
        <v>0.03</v>
      </c>
      <c r="F49" s="7">
        <v>3</v>
      </c>
      <c r="G49" s="5" t="s">
        <v>600</v>
      </c>
    </row>
    <row r="50" spans="1:7">
      <c r="A50" s="6">
        <v>5046</v>
      </c>
      <c r="B50" s="6" t="s">
        <v>621</v>
      </c>
      <c r="C50" s="6" t="s">
        <v>602</v>
      </c>
      <c r="D50" s="6">
        <v>5</v>
      </c>
      <c r="E50" s="23">
        <v>0.03</v>
      </c>
      <c r="F50" s="8">
        <v>3</v>
      </c>
      <c r="G50" s="6" t="s">
        <v>603</v>
      </c>
    </row>
    <row r="51" spans="1:7">
      <c r="A51" s="5">
        <v>5047</v>
      </c>
      <c r="B51" s="5" t="s">
        <v>622</v>
      </c>
      <c r="C51" s="5" t="s">
        <v>605</v>
      </c>
      <c r="D51" s="5">
        <v>5</v>
      </c>
      <c r="E51" s="22">
        <v>0.04</v>
      </c>
      <c r="F51" s="7">
        <v>3</v>
      </c>
      <c r="G51" s="5" t="s">
        <v>606</v>
      </c>
    </row>
    <row r="52" spans="1:7">
      <c r="A52" s="6">
        <v>5048</v>
      </c>
      <c r="B52" s="6" t="s">
        <v>623</v>
      </c>
      <c r="C52" s="6" t="s">
        <v>608</v>
      </c>
      <c r="D52" s="6">
        <v>5</v>
      </c>
      <c r="E52" s="23">
        <v>0.01</v>
      </c>
      <c r="F52" s="8">
        <v>3</v>
      </c>
      <c r="G52" s="6" t="s">
        <v>609</v>
      </c>
    </row>
    <row r="53" spans="1:7">
      <c r="A53" s="5">
        <v>5049</v>
      </c>
      <c r="B53" s="5" t="s">
        <v>624</v>
      </c>
      <c r="C53" s="5" t="s">
        <v>611</v>
      </c>
      <c r="D53" s="5">
        <v>5</v>
      </c>
      <c r="E53" s="22">
        <v>0.03</v>
      </c>
      <c r="F53" s="7">
        <v>3</v>
      </c>
      <c r="G53" s="5" t="s">
        <v>612</v>
      </c>
    </row>
    <row r="54" spans="1:7">
      <c r="A54" s="6">
        <v>5050</v>
      </c>
      <c r="B54" s="6" t="s">
        <v>625</v>
      </c>
      <c r="C54" s="6" t="s">
        <v>614</v>
      </c>
      <c r="D54" s="6">
        <v>5</v>
      </c>
      <c r="E54" s="23">
        <v>3</v>
      </c>
      <c r="F54" s="8">
        <v>3</v>
      </c>
      <c r="G54" s="6" t="s">
        <v>615</v>
      </c>
    </row>
    <row r="55" spans="1:7">
      <c r="A55" s="5">
        <v>5051</v>
      </c>
      <c r="B55" s="5" t="s">
        <v>626</v>
      </c>
      <c r="C55" s="5" t="s">
        <v>587</v>
      </c>
      <c r="D55" s="5">
        <v>6</v>
      </c>
      <c r="E55" s="22">
        <v>1</v>
      </c>
      <c r="F55" s="7">
        <v>3</v>
      </c>
      <c r="G55" s="5" t="s">
        <v>588</v>
      </c>
    </row>
    <row r="56" spans="1:7">
      <c r="A56" s="6">
        <v>5052</v>
      </c>
      <c r="B56" s="6" t="s">
        <v>627</v>
      </c>
      <c r="C56" s="6" t="s">
        <v>590</v>
      </c>
      <c r="D56" s="6">
        <v>6</v>
      </c>
      <c r="E56" s="23">
        <v>1</v>
      </c>
      <c r="F56" s="8">
        <v>3</v>
      </c>
      <c r="G56" s="6" t="s">
        <v>591</v>
      </c>
    </row>
    <row r="57" spans="1:7">
      <c r="A57" s="5">
        <v>5053</v>
      </c>
      <c r="B57" s="5" t="s">
        <v>628</v>
      </c>
      <c r="C57" s="5" t="s">
        <v>593</v>
      </c>
      <c r="D57" s="5">
        <v>6</v>
      </c>
      <c r="E57" s="22">
        <v>1</v>
      </c>
      <c r="F57" s="7">
        <v>3</v>
      </c>
      <c r="G57" s="5" t="s">
        <v>594</v>
      </c>
    </row>
    <row r="58" spans="1:7">
      <c r="A58" s="6">
        <v>5054</v>
      </c>
      <c r="B58" s="6" t="s">
        <v>629</v>
      </c>
      <c r="C58" s="6" t="s">
        <v>596</v>
      </c>
      <c r="D58" s="6">
        <v>6</v>
      </c>
      <c r="E58" s="23">
        <v>0.03</v>
      </c>
      <c r="F58" s="8">
        <v>3</v>
      </c>
      <c r="G58" s="6" t="s">
        <v>597</v>
      </c>
    </row>
    <row r="59" spans="1:7">
      <c r="A59" s="5">
        <v>5055</v>
      </c>
      <c r="B59" s="5" t="s">
        <v>630</v>
      </c>
      <c r="C59" s="5" t="s">
        <v>599</v>
      </c>
      <c r="D59" s="5">
        <v>6</v>
      </c>
      <c r="E59" s="22">
        <v>0.03</v>
      </c>
      <c r="F59" s="7">
        <v>3</v>
      </c>
      <c r="G59" s="5" t="s">
        <v>600</v>
      </c>
    </row>
    <row r="60" spans="1:7">
      <c r="A60" s="6">
        <v>5056</v>
      </c>
      <c r="B60" s="6" t="s">
        <v>631</v>
      </c>
      <c r="C60" s="6" t="s">
        <v>602</v>
      </c>
      <c r="D60" s="6">
        <v>6</v>
      </c>
      <c r="E60" s="23">
        <v>0.03</v>
      </c>
      <c r="F60" s="8">
        <v>3</v>
      </c>
      <c r="G60" s="6" t="s">
        <v>603</v>
      </c>
    </row>
    <row r="61" spans="1:7">
      <c r="A61" s="5">
        <v>5057</v>
      </c>
      <c r="B61" s="5" t="s">
        <v>632</v>
      </c>
      <c r="C61" s="5" t="s">
        <v>605</v>
      </c>
      <c r="D61" s="5">
        <v>6</v>
      </c>
      <c r="E61" s="22">
        <v>0.04</v>
      </c>
      <c r="F61" s="7">
        <v>3</v>
      </c>
      <c r="G61" s="5" t="s">
        <v>606</v>
      </c>
    </row>
    <row r="62" spans="1:7">
      <c r="A62" s="6">
        <v>5058</v>
      </c>
      <c r="B62" s="6" t="s">
        <v>633</v>
      </c>
      <c r="C62" s="6" t="s">
        <v>608</v>
      </c>
      <c r="D62" s="6">
        <v>6</v>
      </c>
      <c r="E62" s="23">
        <v>0.01</v>
      </c>
      <c r="F62" s="8">
        <v>3</v>
      </c>
      <c r="G62" s="6" t="s">
        <v>609</v>
      </c>
    </row>
    <row r="63" spans="1:7">
      <c r="A63" s="5">
        <v>5059</v>
      </c>
      <c r="B63" s="5" t="s">
        <v>634</v>
      </c>
      <c r="C63" s="5" t="s">
        <v>611</v>
      </c>
      <c r="D63" s="5">
        <v>6</v>
      </c>
      <c r="E63" s="22">
        <v>0.03</v>
      </c>
      <c r="F63" s="7">
        <v>3</v>
      </c>
      <c r="G63" s="5" t="s">
        <v>612</v>
      </c>
    </row>
    <row r="64" spans="1:7">
      <c r="A64" s="6">
        <v>5060</v>
      </c>
      <c r="B64" s="6" t="s">
        <v>635</v>
      </c>
      <c r="C64" s="6" t="s">
        <v>614</v>
      </c>
      <c r="D64" s="6">
        <v>6</v>
      </c>
      <c r="E64" s="23">
        <v>3</v>
      </c>
      <c r="F64" s="8">
        <v>3</v>
      </c>
      <c r="G64" s="6" t="s">
        <v>615</v>
      </c>
    </row>
    <row r="65" spans="1:7">
      <c r="A65" s="5">
        <v>5061</v>
      </c>
      <c r="B65" s="5" t="s">
        <v>586</v>
      </c>
      <c r="C65" s="5" t="s">
        <v>587</v>
      </c>
      <c r="D65" s="5">
        <v>7</v>
      </c>
      <c r="E65" s="22">
        <v>1</v>
      </c>
      <c r="F65" s="7">
        <v>4</v>
      </c>
      <c r="G65" s="5" t="s">
        <v>588</v>
      </c>
    </row>
    <row r="66" spans="1:7">
      <c r="A66" s="6">
        <v>5062</v>
      </c>
      <c r="B66" s="6" t="s">
        <v>589</v>
      </c>
      <c r="C66" s="6" t="s">
        <v>590</v>
      </c>
      <c r="D66" s="6">
        <v>7</v>
      </c>
      <c r="E66" s="23">
        <v>1</v>
      </c>
      <c r="F66" s="8">
        <v>4</v>
      </c>
      <c r="G66" s="6" t="s">
        <v>591</v>
      </c>
    </row>
    <row r="67" spans="1:7">
      <c r="A67" s="5">
        <v>5063</v>
      </c>
      <c r="B67" s="5" t="s">
        <v>592</v>
      </c>
      <c r="C67" s="5" t="s">
        <v>593</v>
      </c>
      <c r="D67" s="5">
        <v>7</v>
      </c>
      <c r="E67" s="22">
        <v>1</v>
      </c>
      <c r="F67" s="7">
        <v>4</v>
      </c>
      <c r="G67" s="5" t="s">
        <v>594</v>
      </c>
    </row>
    <row r="68" spans="1:7">
      <c r="A68" s="6">
        <v>5064</v>
      </c>
      <c r="B68" s="6" t="s">
        <v>595</v>
      </c>
      <c r="C68" s="6" t="s">
        <v>596</v>
      </c>
      <c r="D68" s="6">
        <v>7</v>
      </c>
      <c r="E68" s="23">
        <v>0.03</v>
      </c>
      <c r="F68" s="8">
        <v>4</v>
      </c>
      <c r="G68" s="6" t="s">
        <v>597</v>
      </c>
    </row>
    <row r="69" spans="1:7">
      <c r="A69" s="5">
        <v>5065</v>
      </c>
      <c r="B69" s="5" t="s">
        <v>598</v>
      </c>
      <c r="C69" s="5" t="s">
        <v>599</v>
      </c>
      <c r="D69" s="5">
        <v>7</v>
      </c>
      <c r="E69" s="22">
        <v>0.03</v>
      </c>
      <c r="F69" s="7">
        <v>4</v>
      </c>
      <c r="G69" s="5" t="s">
        <v>600</v>
      </c>
    </row>
    <row r="70" spans="1:7">
      <c r="A70" s="6">
        <v>5066</v>
      </c>
      <c r="B70" s="6" t="s">
        <v>601</v>
      </c>
      <c r="C70" s="6" t="s">
        <v>602</v>
      </c>
      <c r="D70" s="6">
        <v>7</v>
      </c>
      <c r="E70" s="23">
        <v>0.03</v>
      </c>
      <c r="F70" s="8">
        <v>4</v>
      </c>
      <c r="G70" s="6" t="s">
        <v>603</v>
      </c>
    </row>
    <row r="71" spans="1:7">
      <c r="A71" s="5">
        <v>5067</v>
      </c>
      <c r="B71" s="5" t="s">
        <v>604</v>
      </c>
      <c r="C71" s="5" t="s">
        <v>605</v>
      </c>
      <c r="D71" s="5">
        <v>7</v>
      </c>
      <c r="E71" s="22">
        <v>0.04</v>
      </c>
      <c r="F71" s="7">
        <v>4</v>
      </c>
      <c r="G71" s="5" t="s">
        <v>606</v>
      </c>
    </row>
    <row r="72" spans="1:7">
      <c r="A72" s="6">
        <v>5068</v>
      </c>
      <c r="B72" s="6" t="s">
        <v>607</v>
      </c>
      <c r="C72" s="6" t="s">
        <v>608</v>
      </c>
      <c r="D72" s="6">
        <v>7</v>
      </c>
      <c r="E72" s="23">
        <v>0.01</v>
      </c>
      <c r="F72" s="8">
        <v>4</v>
      </c>
      <c r="G72" s="6" t="s">
        <v>609</v>
      </c>
    </row>
    <row r="73" spans="1:7">
      <c r="A73" s="5">
        <v>5069</v>
      </c>
      <c r="B73" s="5" t="s">
        <v>610</v>
      </c>
      <c r="C73" s="5" t="s">
        <v>611</v>
      </c>
      <c r="D73" s="5">
        <v>7</v>
      </c>
      <c r="E73" s="22">
        <v>0.03</v>
      </c>
      <c r="F73" s="7">
        <v>4</v>
      </c>
      <c r="G73" s="5" t="s">
        <v>612</v>
      </c>
    </row>
    <row r="74" spans="1:7">
      <c r="A74" s="6">
        <v>5070</v>
      </c>
      <c r="B74" s="6" t="s">
        <v>613</v>
      </c>
      <c r="C74" s="6" t="s">
        <v>614</v>
      </c>
      <c r="D74" s="6">
        <v>7</v>
      </c>
      <c r="E74" s="23">
        <v>3</v>
      </c>
      <c r="F74" s="8">
        <v>4</v>
      </c>
      <c r="G74" s="6" t="s">
        <v>615</v>
      </c>
    </row>
    <row r="75" spans="1:7">
      <c r="A75" s="5">
        <v>5071</v>
      </c>
      <c r="B75" s="5" t="s">
        <v>616</v>
      </c>
      <c r="C75" s="5" t="s">
        <v>587</v>
      </c>
      <c r="D75" s="5">
        <v>8</v>
      </c>
      <c r="E75" s="22">
        <v>1</v>
      </c>
      <c r="F75" s="7">
        <v>5</v>
      </c>
      <c r="G75" s="5" t="s">
        <v>588</v>
      </c>
    </row>
    <row r="76" spans="1:7">
      <c r="A76" s="6">
        <v>5072</v>
      </c>
      <c r="B76" s="6" t="s">
        <v>617</v>
      </c>
      <c r="C76" s="6" t="s">
        <v>590</v>
      </c>
      <c r="D76" s="6">
        <v>8</v>
      </c>
      <c r="E76" s="23">
        <v>1</v>
      </c>
      <c r="F76" s="8">
        <v>5</v>
      </c>
      <c r="G76" s="6" t="s">
        <v>591</v>
      </c>
    </row>
    <row r="77" spans="1:7">
      <c r="A77" s="5">
        <v>5073</v>
      </c>
      <c r="B77" s="5" t="s">
        <v>618</v>
      </c>
      <c r="C77" s="5" t="s">
        <v>593</v>
      </c>
      <c r="D77" s="5">
        <v>8</v>
      </c>
      <c r="E77" s="22">
        <v>1</v>
      </c>
      <c r="F77" s="7">
        <v>5</v>
      </c>
      <c r="G77" s="5" t="s">
        <v>594</v>
      </c>
    </row>
    <row r="78" spans="1:7">
      <c r="A78" s="6">
        <v>5074</v>
      </c>
      <c r="B78" s="6" t="s">
        <v>619</v>
      </c>
      <c r="C78" s="6" t="s">
        <v>596</v>
      </c>
      <c r="D78" s="6">
        <v>8</v>
      </c>
      <c r="E78" s="23">
        <v>0.03</v>
      </c>
      <c r="F78" s="8">
        <v>5</v>
      </c>
      <c r="G78" s="6" t="s">
        <v>597</v>
      </c>
    </row>
    <row r="79" spans="1:7">
      <c r="A79" s="5">
        <v>5075</v>
      </c>
      <c r="B79" s="5" t="s">
        <v>620</v>
      </c>
      <c r="C79" s="5" t="s">
        <v>599</v>
      </c>
      <c r="D79" s="5">
        <v>8</v>
      </c>
      <c r="E79" s="22">
        <v>0.03</v>
      </c>
      <c r="F79" s="7">
        <v>5</v>
      </c>
      <c r="G79" s="5" t="s">
        <v>600</v>
      </c>
    </row>
    <row r="80" spans="1:7">
      <c r="A80" s="6">
        <v>5076</v>
      </c>
      <c r="B80" s="6" t="s">
        <v>621</v>
      </c>
      <c r="C80" s="6" t="s">
        <v>602</v>
      </c>
      <c r="D80" s="6">
        <v>8</v>
      </c>
      <c r="E80" s="23">
        <v>0.03</v>
      </c>
      <c r="F80" s="8">
        <v>5</v>
      </c>
      <c r="G80" s="6" t="s">
        <v>603</v>
      </c>
    </row>
    <row r="81" spans="1:7">
      <c r="A81" s="5">
        <v>5077</v>
      </c>
      <c r="B81" s="5" t="s">
        <v>622</v>
      </c>
      <c r="C81" s="5" t="s">
        <v>605</v>
      </c>
      <c r="D81" s="5">
        <v>8</v>
      </c>
      <c r="E81" s="22">
        <v>0.04</v>
      </c>
      <c r="F81" s="7">
        <v>5</v>
      </c>
      <c r="G81" s="5" t="s">
        <v>606</v>
      </c>
    </row>
    <row r="82" spans="1:7">
      <c r="A82" s="6">
        <v>5078</v>
      </c>
      <c r="B82" s="6" t="s">
        <v>623</v>
      </c>
      <c r="C82" s="6" t="s">
        <v>608</v>
      </c>
      <c r="D82" s="6">
        <v>8</v>
      </c>
      <c r="E82" s="23">
        <v>0.01</v>
      </c>
      <c r="F82" s="8">
        <v>5</v>
      </c>
      <c r="G82" s="6" t="s">
        <v>609</v>
      </c>
    </row>
    <row r="83" spans="1:7">
      <c r="A83" s="5">
        <v>5079</v>
      </c>
      <c r="B83" s="5" t="s">
        <v>624</v>
      </c>
      <c r="C83" s="5" t="s">
        <v>611</v>
      </c>
      <c r="D83" s="5">
        <v>8</v>
      </c>
      <c r="E83" s="22">
        <v>0.03</v>
      </c>
      <c r="F83" s="7">
        <v>5</v>
      </c>
      <c r="G83" s="5" t="s">
        <v>612</v>
      </c>
    </row>
    <row r="84" spans="1:7">
      <c r="A84" s="6">
        <v>5080</v>
      </c>
      <c r="B84" s="6" t="s">
        <v>625</v>
      </c>
      <c r="C84" s="6" t="s">
        <v>614</v>
      </c>
      <c r="D84" s="6">
        <v>8</v>
      </c>
      <c r="E84" s="23">
        <v>3</v>
      </c>
      <c r="F84" s="8">
        <v>5</v>
      </c>
      <c r="G84" s="6" t="s">
        <v>615</v>
      </c>
    </row>
    <row r="85" spans="1:7">
      <c r="A85" s="5">
        <v>5081</v>
      </c>
      <c r="B85" s="5" t="s">
        <v>626</v>
      </c>
      <c r="C85" s="5" t="s">
        <v>587</v>
      </c>
      <c r="D85" s="5">
        <v>9</v>
      </c>
      <c r="E85" s="22">
        <v>1</v>
      </c>
      <c r="F85" s="7">
        <v>6</v>
      </c>
      <c r="G85" s="5" t="s">
        <v>588</v>
      </c>
    </row>
    <row r="86" spans="1:7">
      <c r="A86" s="6">
        <v>5082</v>
      </c>
      <c r="B86" s="6" t="s">
        <v>627</v>
      </c>
      <c r="C86" s="6" t="s">
        <v>590</v>
      </c>
      <c r="D86" s="6">
        <v>9</v>
      </c>
      <c r="E86" s="23">
        <v>1</v>
      </c>
      <c r="F86" s="8">
        <v>6</v>
      </c>
      <c r="G86" s="6" t="s">
        <v>591</v>
      </c>
    </row>
    <row r="87" spans="1:7">
      <c r="A87" s="5">
        <v>5083</v>
      </c>
      <c r="B87" s="5" t="s">
        <v>628</v>
      </c>
      <c r="C87" s="5" t="s">
        <v>593</v>
      </c>
      <c r="D87" s="5">
        <v>9</v>
      </c>
      <c r="E87" s="22">
        <v>1</v>
      </c>
      <c r="F87" s="7">
        <v>6</v>
      </c>
      <c r="G87" s="5" t="s">
        <v>594</v>
      </c>
    </row>
    <row r="88" spans="1:7">
      <c r="A88" s="6">
        <v>5084</v>
      </c>
      <c r="B88" s="6" t="s">
        <v>629</v>
      </c>
      <c r="C88" s="6" t="s">
        <v>596</v>
      </c>
      <c r="D88" s="6">
        <v>9</v>
      </c>
      <c r="E88" s="23">
        <v>0.03</v>
      </c>
      <c r="F88" s="8">
        <v>6</v>
      </c>
      <c r="G88" s="6" t="s">
        <v>597</v>
      </c>
    </row>
    <row r="89" spans="1:7">
      <c r="A89" s="5">
        <v>5085</v>
      </c>
      <c r="B89" s="5" t="s">
        <v>630</v>
      </c>
      <c r="C89" s="5" t="s">
        <v>599</v>
      </c>
      <c r="D89" s="5">
        <v>9</v>
      </c>
      <c r="E89" s="22">
        <v>0.03</v>
      </c>
      <c r="F89" s="7">
        <v>6</v>
      </c>
      <c r="G89" s="5" t="s">
        <v>600</v>
      </c>
    </row>
    <row r="90" spans="1:7">
      <c r="A90" s="6">
        <v>5086</v>
      </c>
      <c r="B90" s="6" t="s">
        <v>631</v>
      </c>
      <c r="C90" s="6" t="s">
        <v>602</v>
      </c>
      <c r="D90" s="6">
        <v>9</v>
      </c>
      <c r="E90" s="23">
        <v>0.03</v>
      </c>
      <c r="F90" s="8">
        <v>6</v>
      </c>
      <c r="G90" s="6" t="s">
        <v>603</v>
      </c>
    </row>
    <row r="91" spans="1:7">
      <c r="A91" s="5">
        <v>5087</v>
      </c>
      <c r="B91" s="5" t="s">
        <v>632</v>
      </c>
      <c r="C91" s="5" t="s">
        <v>605</v>
      </c>
      <c r="D91" s="5">
        <v>9</v>
      </c>
      <c r="E91" s="22">
        <v>0.04</v>
      </c>
      <c r="F91" s="7">
        <v>6</v>
      </c>
      <c r="G91" s="5" t="s">
        <v>606</v>
      </c>
    </row>
    <row r="92" spans="1:7">
      <c r="A92" s="6">
        <v>5088</v>
      </c>
      <c r="B92" s="6" t="s">
        <v>633</v>
      </c>
      <c r="C92" s="6" t="s">
        <v>608</v>
      </c>
      <c r="D92" s="6">
        <v>9</v>
      </c>
      <c r="E92" s="23">
        <v>0.01</v>
      </c>
      <c r="F92" s="8">
        <v>6</v>
      </c>
      <c r="G92" s="6" t="s">
        <v>609</v>
      </c>
    </row>
    <row r="93" spans="1:7">
      <c r="A93" s="5">
        <v>5089</v>
      </c>
      <c r="B93" s="5" t="s">
        <v>634</v>
      </c>
      <c r="C93" s="5" t="s">
        <v>611</v>
      </c>
      <c r="D93" s="5">
        <v>9</v>
      </c>
      <c r="E93" s="22">
        <v>0.03</v>
      </c>
      <c r="F93" s="7">
        <v>6</v>
      </c>
      <c r="G93" s="5" t="s">
        <v>612</v>
      </c>
    </row>
    <row r="94" spans="1:7">
      <c r="A94" s="6">
        <v>5090</v>
      </c>
      <c r="B94" s="6" t="s">
        <v>635</v>
      </c>
      <c r="C94" s="6" t="s">
        <v>614</v>
      </c>
      <c r="D94" s="6">
        <v>9</v>
      </c>
      <c r="E94" s="23">
        <v>3</v>
      </c>
      <c r="F94" s="8">
        <v>6</v>
      </c>
      <c r="G94" s="6" t="s">
        <v>615</v>
      </c>
    </row>
    <row r="95" spans="1:7">
      <c r="A95" s="5">
        <v>5091</v>
      </c>
      <c r="B95" s="5" t="s">
        <v>586</v>
      </c>
      <c r="C95" s="5" t="s">
        <v>587</v>
      </c>
      <c r="D95" s="5">
        <v>10</v>
      </c>
      <c r="E95" s="22">
        <v>1</v>
      </c>
      <c r="F95" s="7">
        <v>7</v>
      </c>
      <c r="G95" s="5" t="s">
        <v>588</v>
      </c>
    </row>
    <row r="96" spans="1:7">
      <c r="A96" s="6">
        <v>5092</v>
      </c>
      <c r="B96" s="6" t="s">
        <v>589</v>
      </c>
      <c r="C96" s="6" t="s">
        <v>590</v>
      </c>
      <c r="D96" s="6">
        <v>10</v>
      </c>
      <c r="E96" s="23">
        <v>1</v>
      </c>
      <c r="F96" s="8">
        <v>7</v>
      </c>
      <c r="G96" s="6" t="s">
        <v>591</v>
      </c>
    </row>
    <row r="97" spans="1:7">
      <c r="A97" s="5">
        <v>5093</v>
      </c>
      <c r="B97" s="5" t="s">
        <v>592</v>
      </c>
      <c r="C97" s="5" t="s">
        <v>593</v>
      </c>
      <c r="D97" s="5">
        <v>10</v>
      </c>
      <c r="E97" s="22">
        <v>1</v>
      </c>
      <c r="F97" s="7">
        <v>7</v>
      </c>
      <c r="G97" s="5" t="s">
        <v>594</v>
      </c>
    </row>
    <row r="98" spans="1:7">
      <c r="A98" s="6">
        <v>5094</v>
      </c>
      <c r="B98" s="6" t="s">
        <v>595</v>
      </c>
      <c r="C98" s="6" t="s">
        <v>596</v>
      </c>
      <c r="D98" s="6">
        <v>10</v>
      </c>
      <c r="E98" s="23">
        <v>0.03</v>
      </c>
      <c r="F98" s="8">
        <v>7</v>
      </c>
      <c r="G98" s="6" t="s">
        <v>597</v>
      </c>
    </row>
    <row r="99" spans="1:7">
      <c r="A99" s="5">
        <v>5095</v>
      </c>
      <c r="B99" s="5" t="s">
        <v>598</v>
      </c>
      <c r="C99" s="5" t="s">
        <v>599</v>
      </c>
      <c r="D99" s="5">
        <v>10</v>
      </c>
      <c r="E99" s="22">
        <v>0.03</v>
      </c>
      <c r="F99" s="7">
        <v>7</v>
      </c>
      <c r="G99" s="5" t="s">
        <v>600</v>
      </c>
    </row>
    <row r="100" spans="1:7">
      <c r="A100" s="6">
        <v>5096</v>
      </c>
      <c r="B100" s="6" t="s">
        <v>601</v>
      </c>
      <c r="C100" s="6" t="s">
        <v>602</v>
      </c>
      <c r="D100" s="6">
        <v>10</v>
      </c>
      <c r="E100" s="23">
        <v>0.03</v>
      </c>
      <c r="F100" s="8">
        <v>7</v>
      </c>
      <c r="G100" s="6" t="s">
        <v>603</v>
      </c>
    </row>
    <row r="101" spans="1:7">
      <c r="A101" s="5">
        <v>5097</v>
      </c>
      <c r="B101" s="5" t="s">
        <v>604</v>
      </c>
      <c r="C101" s="5" t="s">
        <v>605</v>
      </c>
      <c r="D101" s="5">
        <v>10</v>
      </c>
      <c r="E101" s="22">
        <v>0.04</v>
      </c>
      <c r="F101" s="7">
        <v>7</v>
      </c>
      <c r="G101" s="5" t="s">
        <v>606</v>
      </c>
    </row>
    <row r="102" spans="1:7">
      <c r="A102" s="6">
        <v>5098</v>
      </c>
      <c r="B102" s="6" t="s">
        <v>607</v>
      </c>
      <c r="C102" s="6" t="s">
        <v>608</v>
      </c>
      <c r="D102" s="6">
        <v>10</v>
      </c>
      <c r="E102" s="23">
        <v>0.01</v>
      </c>
      <c r="F102" s="8">
        <v>7</v>
      </c>
      <c r="G102" s="6" t="s">
        <v>609</v>
      </c>
    </row>
    <row r="103" spans="1:7">
      <c r="A103" s="5">
        <v>5099</v>
      </c>
      <c r="B103" s="5" t="s">
        <v>610</v>
      </c>
      <c r="C103" s="5" t="s">
        <v>611</v>
      </c>
      <c r="D103" s="5">
        <v>10</v>
      </c>
      <c r="E103" s="22">
        <v>0.03</v>
      </c>
      <c r="F103" s="7">
        <v>7</v>
      </c>
      <c r="G103" s="5" t="s">
        <v>612</v>
      </c>
    </row>
    <row r="104" spans="1:7">
      <c r="A104" s="6">
        <v>5100</v>
      </c>
      <c r="B104" s="6" t="s">
        <v>613</v>
      </c>
      <c r="C104" s="6" t="s">
        <v>614</v>
      </c>
      <c r="D104" s="6">
        <v>10</v>
      </c>
      <c r="E104" s="23">
        <v>3</v>
      </c>
      <c r="F104" s="8">
        <v>7</v>
      </c>
      <c r="G104" s="6" t="s">
        <v>615</v>
      </c>
    </row>
    <row r="106" spans="1:7">
      <c r="A106" s="13" t="s">
        <v>636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0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7"/>
  <cols>
    <col min="1" max="1" width="8" customWidth="1"/>
    <col min="2" max="2" width="22" customWidth="1"/>
    <col min="3" max="3" width="8" customWidth="1"/>
    <col min="4" max="4" width="20" customWidth="1"/>
    <col min="5" max="6" width="8" customWidth="1"/>
    <col min="7" max="7" width="10" customWidth="1"/>
    <col min="8" max="8" width="18" customWidth="1"/>
    <col min="9" max="9" width="22" customWidth="1"/>
  </cols>
  <sheetData>
    <row r="1" spans="1:9" ht="23">
      <c r="A1" s="1" t="s">
        <v>637</v>
      </c>
    </row>
    <row r="2" spans="1:9">
      <c r="A2" s="2" t="s">
        <v>638</v>
      </c>
    </row>
    <row r="4" spans="1:9" ht="30" customHeight="1">
      <c r="A4" s="4" t="s">
        <v>442</v>
      </c>
      <c r="B4" s="4" t="s">
        <v>443</v>
      </c>
      <c r="C4" s="4" t="s">
        <v>639</v>
      </c>
      <c r="D4" s="4" t="s">
        <v>582</v>
      </c>
      <c r="E4" s="4" t="s">
        <v>4</v>
      </c>
      <c r="F4" s="4" t="s">
        <v>640</v>
      </c>
      <c r="G4" s="4" t="s">
        <v>641</v>
      </c>
      <c r="H4" s="4" t="s">
        <v>642</v>
      </c>
      <c r="I4" s="4" t="s">
        <v>585</v>
      </c>
    </row>
    <row r="5" spans="1:9">
      <c r="A5" s="5">
        <v>3001</v>
      </c>
      <c r="B5" s="5" t="s">
        <v>643</v>
      </c>
      <c r="C5" s="5" t="s">
        <v>644</v>
      </c>
      <c r="D5" s="5" t="s">
        <v>645</v>
      </c>
      <c r="E5" s="11">
        <v>0.03</v>
      </c>
      <c r="F5" s="5" t="s">
        <v>646</v>
      </c>
      <c r="G5" s="5">
        <v>1</v>
      </c>
      <c r="H5" s="7">
        <f>VLOOKUP(G5,'03_티어곡선'!$A$5:$F$104,5,FALSE)*3600*'01_기준값'!$B$29</f>
        <v>43200</v>
      </c>
      <c r="I5" s="5" t="s">
        <v>647</v>
      </c>
    </row>
    <row r="6" spans="1:9">
      <c r="A6" s="6">
        <v>3002</v>
      </c>
      <c r="B6" s="6" t="s">
        <v>648</v>
      </c>
      <c r="C6" s="6" t="s">
        <v>644</v>
      </c>
      <c r="D6" s="6" t="s">
        <v>649</v>
      </c>
      <c r="E6" s="12">
        <v>0.03</v>
      </c>
      <c r="F6" s="6" t="s">
        <v>646</v>
      </c>
      <c r="G6" s="6">
        <v>1</v>
      </c>
      <c r="H6" s="8">
        <f>VLOOKUP(G6,'03_티어곡선'!$A$5:$F$104,5,FALSE)*3600*'01_기준값'!$B$29</f>
        <v>43200</v>
      </c>
      <c r="I6" s="6" t="s">
        <v>597</v>
      </c>
    </row>
    <row r="7" spans="1:9">
      <c r="A7" s="5">
        <v>3003</v>
      </c>
      <c r="B7" s="5" t="s">
        <v>650</v>
      </c>
      <c r="C7" s="5" t="s">
        <v>644</v>
      </c>
      <c r="D7" s="5" t="s">
        <v>651</v>
      </c>
      <c r="E7" s="11">
        <v>0.03</v>
      </c>
      <c r="F7" s="5" t="s">
        <v>652</v>
      </c>
      <c r="G7" s="5">
        <v>1</v>
      </c>
      <c r="H7" s="7" t="s">
        <v>652</v>
      </c>
      <c r="I7" s="5" t="s">
        <v>600</v>
      </c>
    </row>
    <row r="8" spans="1:9">
      <c r="A8" s="6">
        <v>3004</v>
      </c>
      <c r="B8" s="6" t="s">
        <v>653</v>
      </c>
      <c r="C8" s="6" t="s">
        <v>644</v>
      </c>
      <c r="D8" s="6" t="s">
        <v>654</v>
      </c>
      <c r="E8" s="12">
        <v>0.03</v>
      </c>
      <c r="F8" s="6" t="s">
        <v>646</v>
      </c>
      <c r="G8" s="6">
        <v>1</v>
      </c>
      <c r="H8" s="8">
        <f>VLOOKUP(G8,'03_티어곡선'!$A$5:$F$104,5,FALSE)*3600*'01_기준값'!$B$29</f>
        <v>43200</v>
      </c>
      <c r="I8" s="6" t="s">
        <v>603</v>
      </c>
    </row>
    <row r="9" spans="1:9">
      <c r="A9" s="5">
        <v>3005</v>
      </c>
      <c r="B9" s="5" t="s">
        <v>655</v>
      </c>
      <c r="C9" s="5" t="s">
        <v>644</v>
      </c>
      <c r="D9" s="5" t="s">
        <v>656</v>
      </c>
      <c r="E9" s="11">
        <v>0.03</v>
      </c>
      <c r="F9" s="5" t="s">
        <v>652</v>
      </c>
      <c r="G9" s="5">
        <v>2</v>
      </c>
      <c r="H9" s="7" t="s">
        <v>652</v>
      </c>
      <c r="I9" s="5" t="s">
        <v>657</v>
      </c>
    </row>
    <row r="10" spans="1:9">
      <c r="A10" s="6">
        <v>3006</v>
      </c>
      <c r="B10" s="6" t="s">
        <v>658</v>
      </c>
      <c r="C10" s="6" t="s">
        <v>644</v>
      </c>
      <c r="D10" s="6" t="s">
        <v>645</v>
      </c>
      <c r="E10" s="12">
        <v>3.3000000000000002E-2</v>
      </c>
      <c r="F10" s="6" t="s">
        <v>646</v>
      </c>
      <c r="G10" s="6">
        <v>2</v>
      </c>
      <c r="H10" s="8">
        <f>VLOOKUP(G10,'03_티어곡선'!$A$5:$F$104,5,FALSE)*3600*'01_기준값'!$B$29</f>
        <v>93600</v>
      </c>
      <c r="I10" s="6" t="s">
        <v>659</v>
      </c>
    </row>
    <row r="11" spans="1:9">
      <c r="A11" s="5">
        <v>3007</v>
      </c>
      <c r="B11" s="5" t="s">
        <v>660</v>
      </c>
      <c r="C11" s="5" t="s">
        <v>644</v>
      </c>
      <c r="D11" s="5" t="s">
        <v>649</v>
      </c>
      <c r="E11" s="11">
        <v>3.3000000000000002E-2</v>
      </c>
      <c r="F11" s="5" t="s">
        <v>646</v>
      </c>
      <c r="G11" s="5">
        <v>2</v>
      </c>
      <c r="H11" s="7">
        <f>VLOOKUP(G11,'03_티어곡선'!$A$5:$F$104,5,FALSE)*3600*'01_기준값'!$B$29</f>
        <v>93600</v>
      </c>
      <c r="I11" s="5" t="s">
        <v>661</v>
      </c>
    </row>
    <row r="12" spans="1:9">
      <c r="A12" s="6">
        <v>3008</v>
      </c>
      <c r="B12" s="6" t="s">
        <v>662</v>
      </c>
      <c r="C12" s="6" t="s">
        <v>644</v>
      </c>
      <c r="D12" s="6" t="s">
        <v>651</v>
      </c>
      <c r="E12" s="12">
        <v>3.3000000000000002E-2</v>
      </c>
      <c r="F12" s="6" t="s">
        <v>646</v>
      </c>
      <c r="G12" s="6">
        <v>2</v>
      </c>
      <c r="H12" s="8">
        <f>VLOOKUP(G12,'03_티어곡선'!$A$5:$F$104,5,FALSE)*3600*'01_기준값'!$B$29</f>
        <v>93600</v>
      </c>
      <c r="I12" s="6" t="s">
        <v>663</v>
      </c>
    </row>
    <row r="13" spans="1:9">
      <c r="A13" s="5">
        <v>3009</v>
      </c>
      <c r="B13" s="5" t="s">
        <v>664</v>
      </c>
      <c r="C13" s="5" t="s">
        <v>644</v>
      </c>
      <c r="D13" s="5" t="s">
        <v>654</v>
      </c>
      <c r="E13" s="11">
        <v>3.3000000000000002E-2</v>
      </c>
      <c r="F13" s="5" t="s">
        <v>646</v>
      </c>
      <c r="G13" s="5">
        <v>2</v>
      </c>
      <c r="H13" s="7">
        <f>VLOOKUP(G13,'03_티어곡선'!$A$5:$F$104,5,FALSE)*3600*'01_기준값'!$B$29</f>
        <v>93600</v>
      </c>
      <c r="I13" s="5" t="s">
        <v>665</v>
      </c>
    </row>
    <row r="14" spans="1:9">
      <c r="A14" s="6">
        <v>3010</v>
      </c>
      <c r="B14" s="6" t="s">
        <v>666</v>
      </c>
      <c r="C14" s="6" t="s">
        <v>644</v>
      </c>
      <c r="D14" s="6" t="s">
        <v>656</v>
      </c>
      <c r="E14" s="12">
        <v>3.3000000000000002E-2</v>
      </c>
      <c r="F14" s="6" t="s">
        <v>646</v>
      </c>
      <c r="G14" s="6">
        <v>2</v>
      </c>
      <c r="H14" s="8">
        <f>VLOOKUP(G14,'03_티어곡선'!$A$5:$F$104,5,FALSE)*3600*'01_기준값'!$B$29</f>
        <v>93600</v>
      </c>
      <c r="I14" s="6" t="s">
        <v>667</v>
      </c>
    </row>
    <row r="15" spans="1:9">
      <c r="A15" s="5">
        <v>3011</v>
      </c>
      <c r="B15" s="5" t="s">
        <v>668</v>
      </c>
      <c r="C15" s="5" t="s">
        <v>644</v>
      </c>
      <c r="D15" s="5" t="s">
        <v>645</v>
      </c>
      <c r="E15" s="11">
        <v>3.5999999999999997E-2</v>
      </c>
      <c r="F15" s="5" t="s">
        <v>652</v>
      </c>
      <c r="G15" s="5">
        <v>2</v>
      </c>
      <c r="H15" s="7" t="s">
        <v>652</v>
      </c>
      <c r="I15" s="5" t="s">
        <v>669</v>
      </c>
    </row>
    <row r="16" spans="1:9">
      <c r="A16" s="6">
        <v>3012</v>
      </c>
      <c r="B16" s="6" t="s">
        <v>670</v>
      </c>
      <c r="C16" s="6" t="s">
        <v>644</v>
      </c>
      <c r="D16" s="6" t="s">
        <v>649</v>
      </c>
      <c r="E16" s="12">
        <v>3.5999999999999997E-2</v>
      </c>
      <c r="F16" s="6" t="s">
        <v>646</v>
      </c>
      <c r="G16" s="6">
        <v>3</v>
      </c>
      <c r="H16" s="8">
        <f>VLOOKUP(G16,'03_티어곡선'!$A$5:$F$104,5,FALSE)*3600*'01_기준값'!$B$29</f>
        <v>208800</v>
      </c>
      <c r="I16" s="6" t="s">
        <v>671</v>
      </c>
    </row>
    <row r="17" spans="1:9">
      <c r="A17" s="5">
        <v>3013</v>
      </c>
      <c r="B17" s="5" t="s">
        <v>672</v>
      </c>
      <c r="C17" s="5" t="s">
        <v>644</v>
      </c>
      <c r="D17" s="5" t="s">
        <v>651</v>
      </c>
      <c r="E17" s="11">
        <v>3.5999999999999997E-2</v>
      </c>
      <c r="F17" s="5" t="s">
        <v>646</v>
      </c>
      <c r="G17" s="5">
        <v>3</v>
      </c>
      <c r="H17" s="7">
        <f>VLOOKUP(G17,'03_티어곡선'!$A$5:$F$104,5,FALSE)*3600*'01_기준값'!$B$29</f>
        <v>208800</v>
      </c>
      <c r="I17" s="5" t="s">
        <v>673</v>
      </c>
    </row>
    <row r="18" spans="1:9">
      <c r="A18" s="6">
        <v>3014</v>
      </c>
      <c r="B18" s="6" t="s">
        <v>674</v>
      </c>
      <c r="C18" s="6" t="s">
        <v>644</v>
      </c>
      <c r="D18" s="6" t="s">
        <v>654</v>
      </c>
      <c r="E18" s="12">
        <v>3.5999999999999997E-2</v>
      </c>
      <c r="F18" s="6" t="s">
        <v>646</v>
      </c>
      <c r="G18" s="6">
        <v>3</v>
      </c>
      <c r="H18" s="8">
        <f>VLOOKUP(G18,'03_티어곡선'!$A$5:$F$104,5,FALSE)*3600*'01_기준값'!$B$29</f>
        <v>208800</v>
      </c>
      <c r="I18" s="6" t="s">
        <v>675</v>
      </c>
    </row>
    <row r="19" spans="1:9">
      <c r="A19" s="5">
        <v>3015</v>
      </c>
      <c r="B19" s="5" t="s">
        <v>676</v>
      </c>
      <c r="C19" s="5" t="s">
        <v>644</v>
      </c>
      <c r="D19" s="5" t="s">
        <v>656</v>
      </c>
      <c r="E19" s="11">
        <v>3.5999999999999997E-2</v>
      </c>
      <c r="F19" s="5" t="s">
        <v>652</v>
      </c>
      <c r="G19" s="5">
        <v>3</v>
      </c>
      <c r="H19" s="7" t="s">
        <v>652</v>
      </c>
      <c r="I19" s="5" t="s">
        <v>677</v>
      </c>
    </row>
    <row r="20" spans="1:9">
      <c r="A20" s="6">
        <v>3016</v>
      </c>
      <c r="B20" s="6" t="s">
        <v>678</v>
      </c>
      <c r="C20" s="6" t="s">
        <v>644</v>
      </c>
      <c r="D20" s="6" t="s">
        <v>645</v>
      </c>
      <c r="E20" s="12">
        <v>3.9E-2</v>
      </c>
      <c r="F20" s="6" t="s">
        <v>646</v>
      </c>
      <c r="G20" s="6">
        <v>3</v>
      </c>
      <c r="H20" s="8">
        <f>VLOOKUP(G20,'03_티어곡선'!$A$5:$F$104,5,FALSE)*3600*'01_기준값'!$B$29</f>
        <v>208800</v>
      </c>
      <c r="I20" s="6" t="s">
        <v>679</v>
      </c>
    </row>
    <row r="21" spans="1:9">
      <c r="A21" s="5">
        <v>3017</v>
      </c>
      <c r="B21" s="5" t="s">
        <v>680</v>
      </c>
      <c r="C21" s="5" t="s">
        <v>644</v>
      </c>
      <c r="D21" s="5" t="s">
        <v>649</v>
      </c>
      <c r="E21" s="11">
        <v>3.9E-2</v>
      </c>
      <c r="F21" s="5" t="s">
        <v>646</v>
      </c>
      <c r="G21" s="5">
        <v>3</v>
      </c>
      <c r="H21" s="7">
        <f>VLOOKUP(G21,'03_티어곡선'!$A$5:$F$104,5,FALSE)*3600*'01_기준값'!$B$29</f>
        <v>208800</v>
      </c>
      <c r="I21" s="5" t="s">
        <v>681</v>
      </c>
    </row>
    <row r="22" spans="1:9">
      <c r="A22" s="6">
        <v>3018</v>
      </c>
      <c r="B22" s="6" t="s">
        <v>682</v>
      </c>
      <c r="C22" s="6" t="s">
        <v>644</v>
      </c>
      <c r="D22" s="6" t="s">
        <v>651</v>
      </c>
      <c r="E22" s="12">
        <v>3.9E-2</v>
      </c>
      <c r="F22" s="6" t="s">
        <v>646</v>
      </c>
      <c r="G22" s="6">
        <v>3</v>
      </c>
      <c r="H22" s="8">
        <f>VLOOKUP(G22,'03_티어곡선'!$A$5:$F$104,5,FALSE)*3600*'01_기준값'!$B$29</f>
        <v>208800</v>
      </c>
      <c r="I22" s="6" t="s">
        <v>683</v>
      </c>
    </row>
    <row r="23" spans="1:9">
      <c r="A23" s="5">
        <v>3019</v>
      </c>
      <c r="B23" s="5" t="s">
        <v>684</v>
      </c>
      <c r="C23" s="5" t="s">
        <v>644</v>
      </c>
      <c r="D23" s="5" t="s">
        <v>654</v>
      </c>
      <c r="E23" s="11">
        <v>3.9E-2</v>
      </c>
      <c r="F23" s="5" t="s">
        <v>646</v>
      </c>
      <c r="G23" s="5">
        <v>4</v>
      </c>
      <c r="H23" s="7">
        <f>VLOOKUP(G23,'03_티어곡선'!$A$5:$F$104,5,FALSE)*3600*'01_기준값'!$B$29</f>
        <v>460800</v>
      </c>
      <c r="I23" s="5" t="s">
        <v>685</v>
      </c>
    </row>
    <row r="24" spans="1:9">
      <c r="A24" s="6">
        <v>3020</v>
      </c>
      <c r="B24" s="6" t="s">
        <v>686</v>
      </c>
      <c r="C24" s="6" t="s">
        <v>644</v>
      </c>
      <c r="D24" s="6" t="s">
        <v>656</v>
      </c>
      <c r="E24" s="12">
        <v>3.9E-2</v>
      </c>
      <c r="F24" s="6" t="s">
        <v>646</v>
      </c>
      <c r="G24" s="6">
        <v>4</v>
      </c>
      <c r="H24" s="8">
        <f>VLOOKUP(G24,'03_티어곡선'!$A$5:$F$104,5,FALSE)*3600*'01_기준값'!$B$29</f>
        <v>460800</v>
      </c>
      <c r="I24" s="6" t="s">
        <v>687</v>
      </c>
    </row>
    <row r="25" spans="1:9">
      <c r="A25" s="5">
        <v>3021</v>
      </c>
      <c r="B25" s="5" t="s">
        <v>688</v>
      </c>
      <c r="C25" s="5" t="s">
        <v>644</v>
      </c>
      <c r="D25" s="5" t="s">
        <v>645</v>
      </c>
      <c r="E25" s="11">
        <v>4.1000000000000002E-2</v>
      </c>
      <c r="F25" s="5" t="s">
        <v>646</v>
      </c>
      <c r="G25" s="5">
        <v>4</v>
      </c>
      <c r="H25" s="7">
        <f>VLOOKUP(G25,'03_티어곡선'!$A$5:$F$104,5,FALSE)*3600*'01_기준값'!$B$29</f>
        <v>460800</v>
      </c>
      <c r="I25" s="5" t="s">
        <v>689</v>
      </c>
    </row>
    <row r="26" spans="1:9">
      <c r="A26" s="6">
        <v>3022</v>
      </c>
      <c r="B26" s="6" t="s">
        <v>690</v>
      </c>
      <c r="C26" s="6" t="s">
        <v>644</v>
      </c>
      <c r="D26" s="6" t="s">
        <v>649</v>
      </c>
      <c r="E26" s="12">
        <v>4.1000000000000002E-2</v>
      </c>
      <c r="F26" s="6" t="s">
        <v>652</v>
      </c>
      <c r="G26" s="6">
        <v>4</v>
      </c>
      <c r="H26" s="8" t="s">
        <v>652</v>
      </c>
      <c r="I26" s="6" t="s">
        <v>691</v>
      </c>
    </row>
    <row r="27" spans="1:9">
      <c r="A27" s="5">
        <v>3023</v>
      </c>
      <c r="B27" s="5" t="s">
        <v>692</v>
      </c>
      <c r="C27" s="5" t="s">
        <v>644</v>
      </c>
      <c r="D27" s="5" t="s">
        <v>651</v>
      </c>
      <c r="E27" s="11">
        <v>4.1000000000000002E-2</v>
      </c>
      <c r="F27" s="5" t="s">
        <v>652</v>
      </c>
      <c r="G27" s="5">
        <v>4</v>
      </c>
      <c r="H27" s="7" t="s">
        <v>652</v>
      </c>
      <c r="I27" s="5" t="s">
        <v>693</v>
      </c>
    </row>
    <row r="28" spans="1:9">
      <c r="A28" s="6">
        <v>3024</v>
      </c>
      <c r="B28" s="6" t="s">
        <v>694</v>
      </c>
      <c r="C28" s="6" t="s">
        <v>644</v>
      </c>
      <c r="D28" s="6" t="s">
        <v>654</v>
      </c>
      <c r="E28" s="12">
        <v>4.1000000000000002E-2</v>
      </c>
      <c r="F28" s="6" t="s">
        <v>646</v>
      </c>
      <c r="G28" s="6">
        <v>4</v>
      </c>
      <c r="H28" s="8">
        <f>VLOOKUP(G28,'03_티어곡선'!$A$5:$F$104,5,FALSE)*3600*'01_기준값'!$B$29</f>
        <v>460800</v>
      </c>
      <c r="I28" s="6" t="s">
        <v>695</v>
      </c>
    </row>
    <row r="29" spans="1:9">
      <c r="A29" s="5">
        <v>3025</v>
      </c>
      <c r="B29" s="5" t="s">
        <v>696</v>
      </c>
      <c r="C29" s="5" t="s">
        <v>644</v>
      </c>
      <c r="D29" s="5" t="s">
        <v>656</v>
      </c>
      <c r="E29" s="11">
        <v>4.1000000000000002E-2</v>
      </c>
      <c r="F29" s="5" t="s">
        <v>646</v>
      </c>
      <c r="G29" s="5">
        <v>4</v>
      </c>
      <c r="H29" s="7">
        <f>VLOOKUP(G29,'03_티어곡선'!$A$5:$F$104,5,FALSE)*3600*'01_기준값'!$B$29</f>
        <v>460800</v>
      </c>
      <c r="I29" s="5" t="s">
        <v>697</v>
      </c>
    </row>
    <row r="30" spans="1:9">
      <c r="A30" s="6">
        <v>3026</v>
      </c>
      <c r="B30" s="6" t="s">
        <v>698</v>
      </c>
      <c r="C30" s="6" t="s">
        <v>644</v>
      </c>
      <c r="D30" s="6" t="s">
        <v>645</v>
      </c>
      <c r="E30" s="12">
        <v>4.3999999999999997E-2</v>
      </c>
      <c r="F30" s="6" t="s">
        <v>652</v>
      </c>
      <c r="G30" s="6">
        <v>5</v>
      </c>
      <c r="H30" s="8" t="s">
        <v>652</v>
      </c>
      <c r="I30" s="6" t="s">
        <v>699</v>
      </c>
    </row>
    <row r="31" spans="1:9">
      <c r="A31" s="5">
        <v>3027</v>
      </c>
      <c r="B31" s="5" t="s">
        <v>700</v>
      </c>
      <c r="C31" s="5" t="s">
        <v>644</v>
      </c>
      <c r="D31" s="5" t="s">
        <v>649</v>
      </c>
      <c r="E31" s="11">
        <v>4.3999999999999997E-2</v>
      </c>
      <c r="F31" s="5" t="s">
        <v>646</v>
      </c>
      <c r="G31" s="5">
        <v>5</v>
      </c>
      <c r="H31" s="7">
        <f>VLOOKUP(G31,'03_티어곡선'!$A$5:$F$104,5,FALSE)*3600*'01_기준값'!$B$29</f>
        <v>1015200</v>
      </c>
      <c r="I31" s="5" t="s">
        <v>701</v>
      </c>
    </row>
    <row r="32" spans="1:9">
      <c r="A32" s="6">
        <v>3028</v>
      </c>
      <c r="B32" s="6" t="s">
        <v>702</v>
      </c>
      <c r="C32" s="6" t="s">
        <v>644</v>
      </c>
      <c r="D32" s="6" t="s">
        <v>651</v>
      </c>
      <c r="E32" s="12">
        <v>4.3999999999999997E-2</v>
      </c>
      <c r="F32" s="6" t="s">
        <v>646</v>
      </c>
      <c r="G32" s="6">
        <v>5</v>
      </c>
      <c r="H32" s="8">
        <f>VLOOKUP(G32,'03_티어곡선'!$A$5:$F$104,5,FALSE)*3600*'01_기준값'!$B$29</f>
        <v>1015200</v>
      </c>
      <c r="I32" s="6" t="s">
        <v>703</v>
      </c>
    </row>
    <row r="33" spans="1:9">
      <c r="A33" s="5">
        <v>3029</v>
      </c>
      <c r="B33" s="5" t="s">
        <v>704</v>
      </c>
      <c r="C33" s="5" t="s">
        <v>644</v>
      </c>
      <c r="D33" s="5" t="s">
        <v>654</v>
      </c>
      <c r="E33" s="11">
        <v>4.3999999999999997E-2</v>
      </c>
      <c r="F33" s="5" t="s">
        <v>646</v>
      </c>
      <c r="G33" s="5">
        <v>5</v>
      </c>
      <c r="H33" s="7">
        <f>VLOOKUP(G33,'03_티어곡선'!$A$5:$F$104,5,FALSE)*3600*'01_기준값'!$B$29</f>
        <v>1015200</v>
      </c>
      <c r="I33" s="5" t="s">
        <v>705</v>
      </c>
    </row>
    <row r="34" spans="1:9">
      <c r="A34" s="6">
        <v>3030</v>
      </c>
      <c r="B34" s="6" t="s">
        <v>706</v>
      </c>
      <c r="C34" s="6" t="s">
        <v>644</v>
      </c>
      <c r="D34" s="6" t="s">
        <v>656</v>
      </c>
      <c r="E34" s="12">
        <v>4.3999999999999997E-2</v>
      </c>
      <c r="F34" s="6" t="s">
        <v>646</v>
      </c>
      <c r="G34" s="6">
        <v>5</v>
      </c>
      <c r="H34" s="8">
        <f>VLOOKUP(G34,'03_티어곡선'!$A$5:$F$104,5,FALSE)*3600*'01_기준값'!$B$29</f>
        <v>1015200</v>
      </c>
      <c r="I34" s="6" t="s">
        <v>707</v>
      </c>
    </row>
    <row r="35" spans="1:9">
      <c r="A35" s="5">
        <v>3031</v>
      </c>
      <c r="B35" s="5" t="s">
        <v>708</v>
      </c>
      <c r="C35" s="5" t="s">
        <v>644</v>
      </c>
      <c r="D35" s="5" t="s">
        <v>645</v>
      </c>
      <c r="E35" s="11">
        <v>4.7E-2</v>
      </c>
      <c r="F35" s="5" t="s">
        <v>652</v>
      </c>
      <c r="G35" s="5">
        <v>5</v>
      </c>
      <c r="H35" s="7" t="s">
        <v>652</v>
      </c>
      <c r="I35" s="5" t="s">
        <v>709</v>
      </c>
    </row>
    <row r="36" spans="1:9">
      <c r="A36" s="6">
        <v>3032</v>
      </c>
      <c r="B36" s="6" t="s">
        <v>710</v>
      </c>
      <c r="C36" s="6" t="s">
        <v>644</v>
      </c>
      <c r="D36" s="6" t="s">
        <v>649</v>
      </c>
      <c r="E36" s="12">
        <v>4.7E-2</v>
      </c>
      <c r="F36" s="6" t="s">
        <v>646</v>
      </c>
      <c r="G36" s="6">
        <v>5</v>
      </c>
      <c r="H36" s="8">
        <f>VLOOKUP(G36,'03_티어곡선'!$A$5:$F$104,5,FALSE)*3600*'01_기준값'!$B$29</f>
        <v>1015200</v>
      </c>
      <c r="I36" s="6" t="s">
        <v>711</v>
      </c>
    </row>
    <row r="37" spans="1:9">
      <c r="A37" s="5">
        <v>3033</v>
      </c>
      <c r="B37" s="5" t="s">
        <v>712</v>
      </c>
      <c r="C37" s="5" t="s">
        <v>644</v>
      </c>
      <c r="D37" s="5" t="s">
        <v>651</v>
      </c>
      <c r="E37" s="11">
        <v>4.7E-2</v>
      </c>
      <c r="F37" s="5" t="s">
        <v>646</v>
      </c>
      <c r="G37" s="5">
        <v>6</v>
      </c>
      <c r="H37" s="7">
        <f>VLOOKUP(G37,'03_티어곡선'!$A$5:$F$104,5,FALSE)*3600*'01_기준값'!$B$29</f>
        <v>2239200</v>
      </c>
      <c r="I37" s="5" t="s">
        <v>713</v>
      </c>
    </row>
    <row r="38" spans="1:9">
      <c r="A38" s="6">
        <v>3034</v>
      </c>
      <c r="B38" s="6" t="s">
        <v>714</v>
      </c>
      <c r="C38" s="6" t="s">
        <v>644</v>
      </c>
      <c r="D38" s="6" t="s">
        <v>654</v>
      </c>
      <c r="E38" s="12">
        <v>4.7E-2</v>
      </c>
      <c r="F38" s="6" t="s">
        <v>646</v>
      </c>
      <c r="G38" s="6">
        <v>6</v>
      </c>
      <c r="H38" s="8">
        <f>VLOOKUP(G38,'03_티어곡선'!$A$5:$F$104,5,FALSE)*3600*'01_기준값'!$B$29</f>
        <v>2239200</v>
      </c>
      <c r="I38" s="6" t="s">
        <v>715</v>
      </c>
    </row>
    <row r="39" spans="1:9">
      <c r="A39" s="5">
        <v>3035</v>
      </c>
      <c r="B39" s="5" t="s">
        <v>716</v>
      </c>
      <c r="C39" s="5" t="s">
        <v>644</v>
      </c>
      <c r="D39" s="5" t="s">
        <v>656</v>
      </c>
      <c r="E39" s="11">
        <v>4.7E-2</v>
      </c>
      <c r="F39" s="5" t="s">
        <v>646</v>
      </c>
      <c r="G39" s="5">
        <v>6</v>
      </c>
      <c r="H39" s="7">
        <f>VLOOKUP(G39,'03_티어곡선'!$A$5:$F$104,5,FALSE)*3600*'01_기준값'!$B$29</f>
        <v>2239200</v>
      </c>
      <c r="I39" s="5" t="s">
        <v>717</v>
      </c>
    </row>
    <row r="40" spans="1:9">
      <c r="A40" s="6">
        <v>3036</v>
      </c>
      <c r="B40" s="6" t="s">
        <v>718</v>
      </c>
      <c r="C40" s="6" t="s">
        <v>644</v>
      </c>
      <c r="D40" s="6" t="s">
        <v>645</v>
      </c>
      <c r="E40" s="12">
        <v>0.05</v>
      </c>
      <c r="F40" s="6" t="s">
        <v>646</v>
      </c>
      <c r="G40" s="6">
        <v>6</v>
      </c>
      <c r="H40" s="8">
        <f>VLOOKUP(G40,'03_티어곡선'!$A$5:$F$104,5,FALSE)*3600*'01_기준값'!$B$29</f>
        <v>2239200</v>
      </c>
      <c r="I40" s="6" t="s">
        <v>719</v>
      </c>
    </row>
    <row r="41" spans="1:9">
      <c r="A41" s="5">
        <v>3037</v>
      </c>
      <c r="B41" s="5" t="s">
        <v>720</v>
      </c>
      <c r="C41" s="5" t="s">
        <v>644</v>
      </c>
      <c r="D41" s="5" t="s">
        <v>649</v>
      </c>
      <c r="E41" s="11">
        <v>0.05</v>
      </c>
      <c r="F41" s="5" t="s">
        <v>646</v>
      </c>
      <c r="G41" s="5">
        <v>6</v>
      </c>
      <c r="H41" s="7">
        <f>VLOOKUP(G41,'03_티어곡선'!$A$5:$F$104,5,FALSE)*3600*'01_기준값'!$B$29</f>
        <v>2239200</v>
      </c>
      <c r="I41" s="5" t="s">
        <v>721</v>
      </c>
    </row>
    <row r="42" spans="1:9">
      <c r="A42" s="6">
        <v>3038</v>
      </c>
      <c r="B42" s="6" t="s">
        <v>722</v>
      </c>
      <c r="C42" s="6" t="s">
        <v>644</v>
      </c>
      <c r="D42" s="6" t="s">
        <v>651</v>
      </c>
      <c r="E42" s="12">
        <v>0.05</v>
      </c>
      <c r="F42" s="6" t="s">
        <v>646</v>
      </c>
      <c r="G42" s="6">
        <v>6</v>
      </c>
      <c r="H42" s="8">
        <f>VLOOKUP(G42,'03_티어곡선'!$A$5:$F$104,5,FALSE)*3600*'01_기준값'!$B$29</f>
        <v>2239200</v>
      </c>
      <c r="I42" s="6" t="s">
        <v>723</v>
      </c>
    </row>
    <row r="43" spans="1:9">
      <c r="A43" s="5">
        <v>3039</v>
      </c>
      <c r="B43" s="5" t="s">
        <v>724</v>
      </c>
      <c r="C43" s="5" t="s">
        <v>644</v>
      </c>
      <c r="D43" s="5" t="s">
        <v>654</v>
      </c>
      <c r="E43" s="11">
        <v>0.05</v>
      </c>
      <c r="F43" s="5" t="s">
        <v>646</v>
      </c>
      <c r="G43" s="5">
        <v>6</v>
      </c>
      <c r="H43" s="7">
        <f>VLOOKUP(G43,'03_티어곡선'!$A$5:$F$104,5,FALSE)*3600*'01_기준값'!$B$29</f>
        <v>2239200</v>
      </c>
      <c r="I43" s="5" t="s">
        <v>725</v>
      </c>
    </row>
    <row r="44" spans="1:9">
      <c r="A44" s="6">
        <v>3040</v>
      </c>
      <c r="B44" s="6" t="s">
        <v>726</v>
      </c>
      <c r="C44" s="6" t="s">
        <v>644</v>
      </c>
      <c r="D44" s="6" t="s">
        <v>656</v>
      </c>
      <c r="E44" s="12">
        <v>0.05</v>
      </c>
      <c r="F44" s="6" t="s">
        <v>652</v>
      </c>
      <c r="G44" s="6">
        <v>7</v>
      </c>
      <c r="H44" s="8" t="s">
        <v>652</v>
      </c>
      <c r="I44" s="6" t="s">
        <v>727</v>
      </c>
    </row>
    <row r="45" spans="1:9">
      <c r="A45" s="5">
        <v>3041</v>
      </c>
      <c r="B45" s="5" t="s">
        <v>728</v>
      </c>
      <c r="C45" s="5" t="s">
        <v>729</v>
      </c>
      <c r="D45" s="5" t="s">
        <v>645</v>
      </c>
      <c r="E45" s="11">
        <v>0.06</v>
      </c>
      <c r="F45" s="5" t="s">
        <v>646</v>
      </c>
      <c r="G45" s="5">
        <v>20</v>
      </c>
      <c r="H45" s="7">
        <f>VLOOKUP(G45,'03_티어곡선'!$A$5:$F$104,5,FALSE)*3600*'01_기준값'!$B$30</f>
        <v>467348400</v>
      </c>
      <c r="I45" s="5" t="s">
        <v>730</v>
      </c>
    </row>
    <row r="46" spans="1:9">
      <c r="A46" s="6">
        <v>3042</v>
      </c>
      <c r="B46" s="6" t="s">
        <v>731</v>
      </c>
      <c r="C46" s="6" t="s">
        <v>729</v>
      </c>
      <c r="D46" s="6" t="s">
        <v>649</v>
      </c>
      <c r="E46" s="12">
        <v>0.06</v>
      </c>
      <c r="F46" s="6" t="s">
        <v>646</v>
      </c>
      <c r="G46" s="6">
        <v>20</v>
      </c>
      <c r="H46" s="8">
        <f>VLOOKUP(G46,'03_티어곡선'!$A$5:$F$104,5,FALSE)*3600*'01_기준값'!$B$30</f>
        <v>467348400</v>
      </c>
      <c r="I46" s="6" t="s">
        <v>732</v>
      </c>
    </row>
    <row r="47" spans="1:9">
      <c r="A47" s="5">
        <v>3043</v>
      </c>
      <c r="B47" s="5" t="s">
        <v>733</v>
      </c>
      <c r="C47" s="5" t="s">
        <v>729</v>
      </c>
      <c r="D47" s="5" t="s">
        <v>651</v>
      </c>
      <c r="E47" s="11">
        <v>0.06</v>
      </c>
      <c r="F47" s="5" t="s">
        <v>646</v>
      </c>
      <c r="G47" s="5">
        <v>21</v>
      </c>
      <c r="H47" s="7">
        <f>VLOOKUP(G47,'03_티어곡선'!$A$5:$F$104,5,FALSE)*3600*'01_기준값'!$B$30</f>
        <v>513280800</v>
      </c>
      <c r="I47" s="5" t="s">
        <v>734</v>
      </c>
    </row>
    <row r="48" spans="1:9">
      <c r="A48" s="6">
        <v>3044</v>
      </c>
      <c r="B48" s="6" t="s">
        <v>735</v>
      </c>
      <c r="C48" s="6" t="s">
        <v>729</v>
      </c>
      <c r="D48" s="6" t="s">
        <v>654</v>
      </c>
      <c r="E48" s="12">
        <v>0.06</v>
      </c>
      <c r="F48" s="6" t="s">
        <v>652</v>
      </c>
      <c r="G48" s="6">
        <v>21</v>
      </c>
      <c r="H48" s="8" t="s">
        <v>652</v>
      </c>
      <c r="I48" s="6" t="s">
        <v>736</v>
      </c>
    </row>
    <row r="49" spans="1:9">
      <c r="A49" s="5">
        <v>3045</v>
      </c>
      <c r="B49" s="5" t="s">
        <v>737</v>
      </c>
      <c r="C49" s="5" t="s">
        <v>729</v>
      </c>
      <c r="D49" s="5" t="s">
        <v>656</v>
      </c>
      <c r="E49" s="11">
        <v>0.06</v>
      </c>
      <c r="F49" s="5" t="s">
        <v>646</v>
      </c>
      <c r="G49" s="5">
        <v>21</v>
      </c>
      <c r="H49" s="7">
        <f>VLOOKUP(G49,'03_티어곡선'!$A$5:$F$104,5,FALSE)*3600*'01_기준값'!$B$30</f>
        <v>513280800</v>
      </c>
      <c r="I49" s="5" t="s">
        <v>738</v>
      </c>
    </row>
    <row r="50" spans="1:9">
      <c r="A50" s="6">
        <v>3046</v>
      </c>
      <c r="B50" s="6" t="s">
        <v>739</v>
      </c>
      <c r="C50" s="6" t="s">
        <v>729</v>
      </c>
      <c r="D50" s="6" t="s">
        <v>645</v>
      </c>
      <c r="E50" s="12">
        <v>6.8000000000000005E-2</v>
      </c>
      <c r="F50" s="6" t="s">
        <v>652</v>
      </c>
      <c r="G50" s="6">
        <v>21</v>
      </c>
      <c r="H50" s="8" t="s">
        <v>652</v>
      </c>
      <c r="I50" s="6" t="s">
        <v>740</v>
      </c>
    </row>
    <row r="51" spans="1:9">
      <c r="A51" s="5">
        <v>3047</v>
      </c>
      <c r="B51" s="5" t="s">
        <v>741</v>
      </c>
      <c r="C51" s="5" t="s">
        <v>729</v>
      </c>
      <c r="D51" s="5" t="s">
        <v>649</v>
      </c>
      <c r="E51" s="11">
        <v>6.8000000000000005E-2</v>
      </c>
      <c r="F51" s="5" t="s">
        <v>646</v>
      </c>
      <c r="G51" s="5">
        <v>22</v>
      </c>
      <c r="H51" s="7">
        <f>VLOOKUP(G51,'03_티어곡선'!$A$5:$F$104,5,FALSE)*3600*'01_기준값'!$B$30</f>
        <v>563738400</v>
      </c>
      <c r="I51" s="5" t="s">
        <v>742</v>
      </c>
    </row>
    <row r="52" spans="1:9">
      <c r="A52" s="6">
        <v>3048</v>
      </c>
      <c r="B52" s="6" t="s">
        <v>743</v>
      </c>
      <c r="C52" s="6" t="s">
        <v>729</v>
      </c>
      <c r="D52" s="6" t="s">
        <v>651</v>
      </c>
      <c r="E52" s="12">
        <v>6.8000000000000005E-2</v>
      </c>
      <c r="F52" s="6" t="s">
        <v>646</v>
      </c>
      <c r="G52" s="6">
        <v>22</v>
      </c>
      <c r="H52" s="8">
        <f>VLOOKUP(G52,'03_티어곡선'!$A$5:$F$104,5,FALSE)*3600*'01_기준값'!$B$30</f>
        <v>563738400</v>
      </c>
      <c r="I52" s="6" t="s">
        <v>744</v>
      </c>
    </row>
    <row r="53" spans="1:9">
      <c r="A53" s="5">
        <v>3049</v>
      </c>
      <c r="B53" s="5" t="s">
        <v>745</v>
      </c>
      <c r="C53" s="5" t="s">
        <v>729</v>
      </c>
      <c r="D53" s="5" t="s">
        <v>654</v>
      </c>
      <c r="E53" s="11">
        <v>6.8000000000000005E-2</v>
      </c>
      <c r="F53" s="5" t="s">
        <v>652</v>
      </c>
      <c r="G53" s="5">
        <v>22</v>
      </c>
      <c r="H53" s="7" t="s">
        <v>652</v>
      </c>
      <c r="I53" s="5" t="s">
        <v>746</v>
      </c>
    </row>
    <row r="54" spans="1:9">
      <c r="A54" s="6">
        <v>3050</v>
      </c>
      <c r="B54" s="6" t="s">
        <v>747</v>
      </c>
      <c r="C54" s="6" t="s">
        <v>729</v>
      </c>
      <c r="D54" s="6" t="s">
        <v>656</v>
      </c>
      <c r="E54" s="12">
        <v>6.8000000000000005E-2</v>
      </c>
      <c r="F54" s="6" t="s">
        <v>646</v>
      </c>
      <c r="G54" s="6">
        <v>22</v>
      </c>
      <c r="H54" s="8">
        <f>VLOOKUP(G54,'03_티어곡선'!$A$5:$F$104,5,FALSE)*3600*'01_기준값'!$B$30</f>
        <v>563738400</v>
      </c>
      <c r="I54" s="6" t="s">
        <v>748</v>
      </c>
    </row>
    <row r="55" spans="1:9">
      <c r="A55" s="5">
        <v>3051</v>
      </c>
      <c r="B55" s="5" t="s">
        <v>749</v>
      </c>
      <c r="C55" s="5" t="s">
        <v>729</v>
      </c>
      <c r="D55" s="5" t="s">
        <v>645</v>
      </c>
      <c r="E55" s="11">
        <v>7.5999999999999998E-2</v>
      </c>
      <c r="F55" s="5" t="s">
        <v>646</v>
      </c>
      <c r="G55" s="5">
        <v>23</v>
      </c>
      <c r="H55" s="7">
        <f>VLOOKUP(G55,'03_티어곡선'!$A$5:$F$104,5,FALSE)*3600*'01_기준값'!$B$30</f>
        <v>600663600</v>
      </c>
      <c r="I55" s="5" t="s">
        <v>750</v>
      </c>
    </row>
    <row r="56" spans="1:9">
      <c r="A56" s="6">
        <v>3052</v>
      </c>
      <c r="B56" s="6" t="s">
        <v>751</v>
      </c>
      <c r="C56" s="6" t="s">
        <v>729</v>
      </c>
      <c r="D56" s="6" t="s">
        <v>649</v>
      </c>
      <c r="E56" s="12">
        <v>7.5999999999999998E-2</v>
      </c>
      <c r="F56" s="6" t="s">
        <v>646</v>
      </c>
      <c r="G56" s="6">
        <v>23</v>
      </c>
      <c r="H56" s="8">
        <f>VLOOKUP(G56,'03_티어곡선'!$A$5:$F$104,5,FALSE)*3600*'01_기준값'!$B$30</f>
        <v>600663600</v>
      </c>
      <c r="I56" s="6" t="s">
        <v>752</v>
      </c>
    </row>
    <row r="57" spans="1:9">
      <c r="A57" s="5">
        <v>3053</v>
      </c>
      <c r="B57" s="5" t="s">
        <v>753</v>
      </c>
      <c r="C57" s="5" t="s">
        <v>729</v>
      </c>
      <c r="D57" s="5" t="s">
        <v>651</v>
      </c>
      <c r="E57" s="11">
        <v>7.5999999999999998E-2</v>
      </c>
      <c r="F57" s="5" t="s">
        <v>646</v>
      </c>
      <c r="G57" s="5">
        <v>23</v>
      </c>
      <c r="H57" s="7">
        <f>VLOOKUP(G57,'03_티어곡선'!$A$5:$F$104,5,FALSE)*3600*'01_기준값'!$B$30</f>
        <v>600663600</v>
      </c>
      <c r="I57" s="5" t="s">
        <v>754</v>
      </c>
    </row>
    <row r="58" spans="1:9">
      <c r="A58" s="6">
        <v>3054</v>
      </c>
      <c r="B58" s="6" t="s">
        <v>755</v>
      </c>
      <c r="C58" s="6" t="s">
        <v>729</v>
      </c>
      <c r="D58" s="6" t="s">
        <v>654</v>
      </c>
      <c r="E58" s="12">
        <v>7.5999999999999998E-2</v>
      </c>
      <c r="F58" s="6" t="s">
        <v>652</v>
      </c>
      <c r="G58" s="6">
        <v>23</v>
      </c>
      <c r="H58" s="8" t="s">
        <v>652</v>
      </c>
      <c r="I58" s="6" t="s">
        <v>756</v>
      </c>
    </row>
    <row r="59" spans="1:9">
      <c r="A59" s="5">
        <v>3055</v>
      </c>
      <c r="B59" s="5" t="s">
        <v>757</v>
      </c>
      <c r="C59" s="5" t="s">
        <v>729</v>
      </c>
      <c r="D59" s="5" t="s">
        <v>656</v>
      </c>
      <c r="E59" s="11">
        <v>7.5999999999999998E-2</v>
      </c>
      <c r="F59" s="5" t="s">
        <v>646</v>
      </c>
      <c r="G59" s="5">
        <v>24</v>
      </c>
      <c r="H59" s="7">
        <f>VLOOKUP(G59,'03_티어곡선'!$A$5:$F$104,5,FALSE)*3600*'01_기준값'!$B$30</f>
        <v>640018800</v>
      </c>
      <c r="I59" s="5" t="s">
        <v>758</v>
      </c>
    </row>
    <row r="60" spans="1:9">
      <c r="A60" s="6">
        <v>3056</v>
      </c>
      <c r="B60" s="6" t="s">
        <v>759</v>
      </c>
      <c r="C60" s="6" t="s">
        <v>729</v>
      </c>
      <c r="D60" s="6" t="s">
        <v>645</v>
      </c>
      <c r="E60" s="12">
        <v>8.4000000000000005E-2</v>
      </c>
      <c r="F60" s="6" t="s">
        <v>652</v>
      </c>
      <c r="G60" s="6">
        <v>24</v>
      </c>
      <c r="H60" s="8" t="s">
        <v>652</v>
      </c>
      <c r="I60" s="6" t="s">
        <v>760</v>
      </c>
    </row>
    <row r="61" spans="1:9">
      <c r="A61" s="5">
        <v>3057</v>
      </c>
      <c r="B61" s="5" t="s">
        <v>761</v>
      </c>
      <c r="C61" s="5" t="s">
        <v>729</v>
      </c>
      <c r="D61" s="5" t="s">
        <v>649</v>
      </c>
      <c r="E61" s="11">
        <v>8.4000000000000005E-2</v>
      </c>
      <c r="F61" s="5" t="s">
        <v>646</v>
      </c>
      <c r="G61" s="5">
        <v>24</v>
      </c>
      <c r="H61" s="7">
        <f>VLOOKUP(G61,'03_티어곡선'!$A$5:$F$104,5,FALSE)*3600*'01_기준값'!$B$30</f>
        <v>640018800</v>
      </c>
      <c r="I61" s="5" t="s">
        <v>762</v>
      </c>
    </row>
    <row r="62" spans="1:9">
      <c r="A62" s="6">
        <v>3058</v>
      </c>
      <c r="B62" s="6" t="s">
        <v>763</v>
      </c>
      <c r="C62" s="6" t="s">
        <v>729</v>
      </c>
      <c r="D62" s="6" t="s">
        <v>651</v>
      </c>
      <c r="E62" s="12">
        <v>8.4000000000000005E-2</v>
      </c>
      <c r="F62" s="6" t="s">
        <v>646</v>
      </c>
      <c r="G62" s="6">
        <v>24</v>
      </c>
      <c r="H62" s="8">
        <f>VLOOKUP(G62,'03_티어곡선'!$A$5:$F$104,5,FALSE)*3600*'01_기준값'!$B$30</f>
        <v>640018800</v>
      </c>
      <c r="I62" s="6" t="s">
        <v>764</v>
      </c>
    </row>
    <row r="63" spans="1:9">
      <c r="A63" s="5">
        <v>3059</v>
      </c>
      <c r="B63" s="5" t="s">
        <v>765</v>
      </c>
      <c r="C63" s="5" t="s">
        <v>729</v>
      </c>
      <c r="D63" s="5" t="s">
        <v>654</v>
      </c>
      <c r="E63" s="11">
        <v>8.4000000000000005E-2</v>
      </c>
      <c r="F63" s="5" t="s">
        <v>646</v>
      </c>
      <c r="G63" s="5">
        <v>25</v>
      </c>
      <c r="H63" s="7">
        <f>VLOOKUP(G63,'03_티어곡선'!$A$5:$F$104,5,FALSE)*3600*'01_기준값'!$B$30</f>
        <v>681944400</v>
      </c>
      <c r="I63" s="5" t="s">
        <v>766</v>
      </c>
    </row>
    <row r="64" spans="1:9">
      <c r="A64" s="6">
        <v>3060</v>
      </c>
      <c r="B64" s="6" t="s">
        <v>767</v>
      </c>
      <c r="C64" s="6" t="s">
        <v>729</v>
      </c>
      <c r="D64" s="6" t="s">
        <v>656</v>
      </c>
      <c r="E64" s="12">
        <v>8.4000000000000005E-2</v>
      </c>
      <c r="F64" s="6" t="s">
        <v>646</v>
      </c>
      <c r="G64" s="6">
        <v>25</v>
      </c>
      <c r="H64" s="8">
        <f>VLOOKUP(G64,'03_티어곡선'!$A$5:$F$104,5,FALSE)*3600*'01_기준값'!$B$30</f>
        <v>681944400</v>
      </c>
      <c r="I64" s="6" t="s">
        <v>768</v>
      </c>
    </row>
    <row r="65" spans="1:9">
      <c r="A65" s="5">
        <v>3061</v>
      </c>
      <c r="B65" s="5" t="s">
        <v>769</v>
      </c>
      <c r="C65" s="5" t="s">
        <v>729</v>
      </c>
      <c r="D65" s="5" t="s">
        <v>645</v>
      </c>
      <c r="E65" s="11">
        <v>9.1999999999999998E-2</v>
      </c>
      <c r="F65" s="5" t="s">
        <v>652</v>
      </c>
      <c r="G65" s="5">
        <v>25</v>
      </c>
      <c r="H65" s="7" t="s">
        <v>652</v>
      </c>
      <c r="I65" s="5" t="s">
        <v>770</v>
      </c>
    </row>
    <row r="66" spans="1:9">
      <c r="A66" s="6">
        <v>3062</v>
      </c>
      <c r="B66" s="6" t="s">
        <v>771</v>
      </c>
      <c r="C66" s="6" t="s">
        <v>729</v>
      </c>
      <c r="D66" s="6" t="s">
        <v>649</v>
      </c>
      <c r="E66" s="12">
        <v>9.1999999999999998E-2</v>
      </c>
      <c r="F66" s="6" t="s">
        <v>646</v>
      </c>
      <c r="G66" s="6">
        <v>25</v>
      </c>
      <c r="H66" s="8">
        <f>VLOOKUP(G66,'03_티어곡선'!$A$5:$F$104,5,FALSE)*3600*'01_기준값'!$B$30</f>
        <v>681944400</v>
      </c>
      <c r="I66" s="6" t="s">
        <v>772</v>
      </c>
    </row>
    <row r="67" spans="1:9">
      <c r="A67" s="5">
        <v>3063</v>
      </c>
      <c r="B67" s="5" t="s">
        <v>773</v>
      </c>
      <c r="C67" s="5" t="s">
        <v>729</v>
      </c>
      <c r="D67" s="5" t="s">
        <v>651</v>
      </c>
      <c r="E67" s="11">
        <v>9.1999999999999998E-2</v>
      </c>
      <c r="F67" s="5" t="s">
        <v>652</v>
      </c>
      <c r="G67" s="5">
        <v>26</v>
      </c>
      <c r="H67" s="7" t="s">
        <v>652</v>
      </c>
      <c r="I67" s="5" t="s">
        <v>774</v>
      </c>
    </row>
    <row r="68" spans="1:9">
      <c r="A68" s="6">
        <v>3064</v>
      </c>
      <c r="B68" s="6" t="s">
        <v>775</v>
      </c>
      <c r="C68" s="6" t="s">
        <v>729</v>
      </c>
      <c r="D68" s="6" t="s">
        <v>654</v>
      </c>
      <c r="E68" s="12">
        <v>9.1999999999999998E-2</v>
      </c>
      <c r="F68" s="6" t="s">
        <v>652</v>
      </c>
      <c r="G68" s="6">
        <v>26</v>
      </c>
      <c r="H68" s="8" t="s">
        <v>652</v>
      </c>
      <c r="I68" s="6" t="s">
        <v>776</v>
      </c>
    </row>
    <row r="69" spans="1:9">
      <c r="A69" s="5">
        <v>3065</v>
      </c>
      <c r="B69" s="5" t="s">
        <v>777</v>
      </c>
      <c r="C69" s="5" t="s">
        <v>729</v>
      </c>
      <c r="D69" s="5" t="s">
        <v>656</v>
      </c>
      <c r="E69" s="11">
        <v>9.1999999999999998E-2</v>
      </c>
      <c r="F69" s="5" t="s">
        <v>646</v>
      </c>
      <c r="G69" s="5">
        <v>26</v>
      </c>
      <c r="H69" s="7">
        <f>VLOOKUP(G69,'03_티어곡선'!$A$5:$F$104,5,FALSE)*3600*'01_기준값'!$B$30</f>
        <v>712951200</v>
      </c>
      <c r="I69" s="5" t="s">
        <v>778</v>
      </c>
    </row>
    <row r="70" spans="1:9">
      <c r="A70" s="6">
        <v>3066</v>
      </c>
      <c r="B70" s="6" t="s">
        <v>779</v>
      </c>
      <c r="C70" s="6" t="s">
        <v>729</v>
      </c>
      <c r="D70" s="6" t="s">
        <v>645</v>
      </c>
      <c r="E70" s="12">
        <v>0.1</v>
      </c>
      <c r="F70" s="6" t="s">
        <v>646</v>
      </c>
      <c r="G70" s="6">
        <v>26</v>
      </c>
      <c r="H70" s="8">
        <f>VLOOKUP(G70,'03_티어곡선'!$A$5:$F$104,5,FALSE)*3600*'01_기준값'!$B$30</f>
        <v>712951200</v>
      </c>
      <c r="I70" s="6" t="s">
        <v>780</v>
      </c>
    </row>
    <row r="71" spans="1:9">
      <c r="A71" s="5">
        <v>3067</v>
      </c>
      <c r="B71" s="5" t="s">
        <v>781</v>
      </c>
      <c r="C71" s="5" t="s">
        <v>729</v>
      </c>
      <c r="D71" s="5" t="s">
        <v>649</v>
      </c>
      <c r="E71" s="11">
        <v>0.1</v>
      </c>
      <c r="F71" s="5" t="s">
        <v>652</v>
      </c>
      <c r="G71" s="5">
        <v>27</v>
      </c>
      <c r="H71" s="7" t="s">
        <v>652</v>
      </c>
      <c r="I71" s="5" t="s">
        <v>782</v>
      </c>
    </row>
    <row r="72" spans="1:9">
      <c r="A72" s="6">
        <v>3068</v>
      </c>
      <c r="B72" s="6" t="s">
        <v>783</v>
      </c>
      <c r="C72" s="6" t="s">
        <v>729</v>
      </c>
      <c r="D72" s="6" t="s">
        <v>651</v>
      </c>
      <c r="E72" s="12">
        <v>0.1</v>
      </c>
      <c r="F72" s="6" t="s">
        <v>646</v>
      </c>
      <c r="G72" s="6">
        <v>27</v>
      </c>
      <c r="H72" s="8">
        <f>VLOOKUP(G72,'03_티어곡선'!$A$5:$F$104,5,FALSE)*3600*'01_기준값'!$B$30</f>
        <v>745372800</v>
      </c>
      <c r="I72" s="6" t="s">
        <v>784</v>
      </c>
    </row>
    <row r="73" spans="1:9">
      <c r="A73" s="5">
        <v>3069</v>
      </c>
      <c r="B73" s="5" t="s">
        <v>785</v>
      </c>
      <c r="C73" s="5" t="s">
        <v>729</v>
      </c>
      <c r="D73" s="5" t="s">
        <v>654</v>
      </c>
      <c r="E73" s="11">
        <v>0.1</v>
      </c>
      <c r="F73" s="5" t="s">
        <v>646</v>
      </c>
      <c r="G73" s="5">
        <v>27</v>
      </c>
      <c r="H73" s="7">
        <f>VLOOKUP(G73,'03_티어곡선'!$A$5:$F$104,5,FALSE)*3600*'01_기준값'!$B$30</f>
        <v>745372800</v>
      </c>
      <c r="I73" s="5" t="s">
        <v>786</v>
      </c>
    </row>
    <row r="74" spans="1:9">
      <c r="A74" s="6">
        <v>3070</v>
      </c>
      <c r="B74" s="6" t="s">
        <v>787</v>
      </c>
      <c r="C74" s="6" t="s">
        <v>729</v>
      </c>
      <c r="D74" s="6" t="s">
        <v>656</v>
      </c>
      <c r="E74" s="12">
        <v>0.1</v>
      </c>
      <c r="F74" s="6" t="s">
        <v>646</v>
      </c>
      <c r="G74" s="6">
        <v>27</v>
      </c>
      <c r="H74" s="8">
        <f>VLOOKUP(G74,'03_티어곡선'!$A$5:$F$104,5,FALSE)*3600*'01_기준값'!$B$30</f>
        <v>745372800</v>
      </c>
      <c r="I74" s="6" t="s">
        <v>788</v>
      </c>
    </row>
    <row r="75" spans="1:9">
      <c r="A75" s="5">
        <v>3071</v>
      </c>
      <c r="B75" s="5" t="s">
        <v>789</v>
      </c>
      <c r="C75" s="5" t="s">
        <v>790</v>
      </c>
      <c r="D75" s="5" t="s">
        <v>645</v>
      </c>
      <c r="E75" s="11">
        <v>0.12</v>
      </c>
      <c r="F75" s="5" t="s">
        <v>646</v>
      </c>
      <c r="G75" s="5">
        <v>50</v>
      </c>
      <c r="H75" s="7">
        <f>VLOOKUP(G75,'03_티어곡선'!$A$5:$F$104,5,FALSE)*3600*'01_기준값'!$B$31</f>
        <v>2938968816.559104</v>
      </c>
      <c r="I75" s="5" t="s">
        <v>791</v>
      </c>
    </row>
    <row r="76" spans="1:9">
      <c r="A76" s="6">
        <v>3072</v>
      </c>
      <c r="B76" s="6" t="s">
        <v>792</v>
      </c>
      <c r="C76" s="6" t="s">
        <v>790</v>
      </c>
      <c r="D76" s="6" t="s">
        <v>649</v>
      </c>
      <c r="E76" s="12">
        <v>0.12</v>
      </c>
      <c r="F76" s="6" t="s">
        <v>646</v>
      </c>
      <c r="G76" s="6">
        <v>50</v>
      </c>
      <c r="H76" s="8">
        <f>VLOOKUP(G76,'03_티어곡선'!$A$5:$F$104,5,FALSE)*3600*'01_기준값'!$B$31</f>
        <v>2938968816.559104</v>
      </c>
      <c r="I76" s="6" t="s">
        <v>793</v>
      </c>
    </row>
    <row r="77" spans="1:9">
      <c r="A77" s="5">
        <v>3073</v>
      </c>
      <c r="B77" s="5" t="s">
        <v>794</v>
      </c>
      <c r="C77" s="5" t="s">
        <v>790</v>
      </c>
      <c r="D77" s="5" t="s">
        <v>651</v>
      </c>
      <c r="E77" s="11">
        <v>0.12</v>
      </c>
      <c r="F77" s="5" t="s">
        <v>646</v>
      </c>
      <c r="G77" s="5">
        <v>50</v>
      </c>
      <c r="H77" s="7">
        <f>VLOOKUP(G77,'03_티어곡선'!$A$5:$F$104,5,FALSE)*3600*'01_기준값'!$B$31</f>
        <v>2938968816.559104</v>
      </c>
      <c r="I77" s="5" t="s">
        <v>795</v>
      </c>
    </row>
    <row r="78" spans="1:9">
      <c r="A78" s="6">
        <v>3074</v>
      </c>
      <c r="B78" s="6" t="s">
        <v>796</v>
      </c>
      <c r="C78" s="6" t="s">
        <v>790</v>
      </c>
      <c r="D78" s="6" t="s">
        <v>654</v>
      </c>
      <c r="E78" s="12">
        <v>0.12</v>
      </c>
      <c r="F78" s="6" t="s">
        <v>646</v>
      </c>
      <c r="G78" s="6">
        <v>51</v>
      </c>
      <c r="H78" s="8">
        <f>VLOOKUP(G78,'03_티어곡선'!$A$5:$F$104,5,FALSE)*3600*'01_기준값'!$B$31</f>
        <v>2975194583.1026735</v>
      </c>
      <c r="I78" s="6" t="s">
        <v>797</v>
      </c>
    </row>
    <row r="79" spans="1:9">
      <c r="A79" s="5">
        <v>3075</v>
      </c>
      <c r="B79" s="5" t="s">
        <v>798</v>
      </c>
      <c r="C79" s="5" t="s">
        <v>790</v>
      </c>
      <c r="D79" s="5" t="s">
        <v>656</v>
      </c>
      <c r="E79" s="11">
        <v>0.12</v>
      </c>
      <c r="F79" s="5" t="s">
        <v>652</v>
      </c>
      <c r="G79" s="5">
        <v>51</v>
      </c>
      <c r="H79" s="7" t="s">
        <v>652</v>
      </c>
      <c r="I79" s="5" t="s">
        <v>799</v>
      </c>
    </row>
    <row r="80" spans="1:9">
      <c r="A80" s="6">
        <v>3076</v>
      </c>
      <c r="B80" s="6" t="s">
        <v>800</v>
      </c>
      <c r="C80" s="6" t="s">
        <v>790</v>
      </c>
      <c r="D80" s="6" t="s">
        <v>645</v>
      </c>
      <c r="E80" s="12">
        <v>0.14000000000000001</v>
      </c>
      <c r="F80" s="6" t="s">
        <v>646</v>
      </c>
      <c r="G80" s="6">
        <v>52</v>
      </c>
      <c r="H80" s="8">
        <f>VLOOKUP(G80,'03_티어곡선'!$A$5:$F$104,5,FALSE)*3600*'01_기준값'!$B$31</f>
        <v>3011866868.8996201</v>
      </c>
      <c r="I80" s="6" t="s">
        <v>801</v>
      </c>
    </row>
    <row r="81" spans="1:9">
      <c r="A81" s="5">
        <v>3077</v>
      </c>
      <c r="B81" s="5" t="s">
        <v>802</v>
      </c>
      <c r="C81" s="5" t="s">
        <v>790</v>
      </c>
      <c r="D81" s="5" t="s">
        <v>649</v>
      </c>
      <c r="E81" s="11">
        <v>0.14000000000000001</v>
      </c>
      <c r="F81" s="5" t="s">
        <v>652</v>
      </c>
      <c r="G81" s="5">
        <v>52</v>
      </c>
      <c r="H81" s="7" t="s">
        <v>652</v>
      </c>
      <c r="I81" s="5" t="s">
        <v>803</v>
      </c>
    </row>
    <row r="82" spans="1:9">
      <c r="A82" s="6">
        <v>3078</v>
      </c>
      <c r="B82" s="6" t="s">
        <v>804</v>
      </c>
      <c r="C82" s="6" t="s">
        <v>790</v>
      </c>
      <c r="D82" s="6" t="s">
        <v>651</v>
      </c>
      <c r="E82" s="12">
        <v>0.14000000000000001</v>
      </c>
      <c r="F82" s="6" t="s">
        <v>646</v>
      </c>
      <c r="G82" s="6">
        <v>52</v>
      </c>
      <c r="H82" s="8">
        <f>VLOOKUP(G82,'03_티어곡선'!$A$5:$F$104,5,FALSE)*3600*'01_기준값'!$B$31</f>
        <v>3011866868.8996201</v>
      </c>
      <c r="I82" s="6" t="s">
        <v>805</v>
      </c>
    </row>
    <row r="83" spans="1:9">
      <c r="A83" s="5">
        <v>3079</v>
      </c>
      <c r="B83" s="5" t="s">
        <v>806</v>
      </c>
      <c r="C83" s="5" t="s">
        <v>790</v>
      </c>
      <c r="D83" s="5" t="s">
        <v>654</v>
      </c>
      <c r="E83" s="11">
        <v>0.14000000000000001</v>
      </c>
      <c r="F83" s="5" t="s">
        <v>646</v>
      </c>
      <c r="G83" s="5">
        <v>53</v>
      </c>
      <c r="H83" s="7">
        <f>VLOOKUP(G83,'03_티어곡선'!$A$5:$F$104,5,FALSE)*3600*'01_기준값'!$B$31</f>
        <v>3048991177.7518687</v>
      </c>
      <c r="I83" s="5" t="s">
        <v>807</v>
      </c>
    </row>
    <row r="84" spans="1:9">
      <c r="A84" s="6">
        <v>3080</v>
      </c>
      <c r="B84" s="6" t="s">
        <v>808</v>
      </c>
      <c r="C84" s="6" t="s">
        <v>790</v>
      </c>
      <c r="D84" s="6" t="s">
        <v>656</v>
      </c>
      <c r="E84" s="12">
        <v>0.14000000000000001</v>
      </c>
      <c r="F84" s="6" t="s">
        <v>652</v>
      </c>
      <c r="G84" s="6">
        <v>53</v>
      </c>
      <c r="H84" s="8" t="s">
        <v>652</v>
      </c>
      <c r="I84" s="6" t="s">
        <v>809</v>
      </c>
    </row>
    <row r="85" spans="1:9">
      <c r="A85" s="5">
        <v>3081</v>
      </c>
      <c r="B85" s="5" t="s">
        <v>810</v>
      </c>
      <c r="C85" s="5" t="s">
        <v>790</v>
      </c>
      <c r="D85" s="5" t="s">
        <v>645</v>
      </c>
      <c r="E85" s="11">
        <v>0.16</v>
      </c>
      <c r="F85" s="5" t="s">
        <v>646</v>
      </c>
      <c r="G85" s="5">
        <v>53</v>
      </c>
      <c r="H85" s="7">
        <f>VLOOKUP(G85,'03_티어곡선'!$A$5:$F$104,5,FALSE)*3600*'01_기준값'!$B$31</f>
        <v>3048991177.7518687</v>
      </c>
      <c r="I85" s="5" t="s">
        <v>811</v>
      </c>
    </row>
    <row r="86" spans="1:9">
      <c r="A86" s="6">
        <v>3082</v>
      </c>
      <c r="B86" s="6" t="s">
        <v>812</v>
      </c>
      <c r="C86" s="6" t="s">
        <v>790</v>
      </c>
      <c r="D86" s="6" t="s">
        <v>649</v>
      </c>
      <c r="E86" s="12">
        <v>0.16</v>
      </c>
      <c r="F86" s="6" t="s">
        <v>646</v>
      </c>
      <c r="G86" s="6">
        <v>54</v>
      </c>
      <c r="H86" s="8">
        <f>VLOOKUP(G86,'03_티어곡선'!$A$5:$F$104,5,FALSE)*3600*'01_기준값'!$B$31</f>
        <v>3086573081.3012767</v>
      </c>
      <c r="I86" s="6" t="s">
        <v>813</v>
      </c>
    </row>
    <row r="87" spans="1:9">
      <c r="A87" s="5">
        <v>3083</v>
      </c>
      <c r="B87" s="5" t="s">
        <v>814</v>
      </c>
      <c r="C87" s="5" t="s">
        <v>790</v>
      </c>
      <c r="D87" s="5" t="s">
        <v>651</v>
      </c>
      <c r="E87" s="11">
        <v>0.16</v>
      </c>
      <c r="F87" s="5" t="s">
        <v>652</v>
      </c>
      <c r="G87" s="5">
        <v>54</v>
      </c>
      <c r="H87" s="7" t="s">
        <v>652</v>
      </c>
      <c r="I87" s="5" t="s">
        <v>815</v>
      </c>
    </row>
    <row r="88" spans="1:9">
      <c r="A88" s="6">
        <v>3084</v>
      </c>
      <c r="B88" s="6" t="s">
        <v>816</v>
      </c>
      <c r="C88" s="6" t="s">
        <v>790</v>
      </c>
      <c r="D88" s="6" t="s">
        <v>654</v>
      </c>
      <c r="E88" s="12">
        <v>0.16</v>
      </c>
      <c r="F88" s="6" t="s">
        <v>652</v>
      </c>
      <c r="G88" s="6">
        <v>54</v>
      </c>
      <c r="H88" s="8" t="s">
        <v>652</v>
      </c>
      <c r="I88" s="6" t="s">
        <v>817</v>
      </c>
    </row>
    <row r="89" spans="1:9">
      <c r="A89" s="5">
        <v>3085</v>
      </c>
      <c r="B89" s="5" t="s">
        <v>818</v>
      </c>
      <c r="C89" s="5" t="s">
        <v>790</v>
      </c>
      <c r="D89" s="5" t="s">
        <v>656</v>
      </c>
      <c r="E89" s="11">
        <v>0.16</v>
      </c>
      <c r="F89" s="5" t="s">
        <v>646</v>
      </c>
      <c r="G89" s="5">
        <v>55</v>
      </c>
      <c r="H89" s="7">
        <f>VLOOKUP(G89,'03_티어곡선'!$A$5:$F$104,5,FALSE)*3600*'01_기준값'!$B$31</f>
        <v>3124618219.8658276</v>
      </c>
      <c r="I89" s="5" t="s">
        <v>819</v>
      </c>
    </row>
    <row r="90" spans="1:9">
      <c r="A90" s="6">
        <v>3086</v>
      </c>
      <c r="B90" s="6" t="s">
        <v>820</v>
      </c>
      <c r="C90" s="6" t="s">
        <v>790</v>
      </c>
      <c r="D90" s="6" t="s">
        <v>645</v>
      </c>
      <c r="E90" s="12">
        <v>0.18</v>
      </c>
      <c r="F90" s="6" t="s">
        <v>646</v>
      </c>
      <c r="G90" s="6">
        <v>55</v>
      </c>
      <c r="H90" s="8">
        <f>VLOOKUP(G90,'03_티어곡선'!$A$5:$F$104,5,FALSE)*3600*'01_기준값'!$B$31</f>
        <v>3124618219.8658276</v>
      </c>
      <c r="I90" s="6" t="s">
        <v>821</v>
      </c>
    </row>
    <row r="91" spans="1:9">
      <c r="A91" s="5">
        <v>3087</v>
      </c>
      <c r="B91" s="5" t="s">
        <v>822</v>
      </c>
      <c r="C91" s="5" t="s">
        <v>790</v>
      </c>
      <c r="D91" s="5" t="s">
        <v>649</v>
      </c>
      <c r="E91" s="11">
        <v>0.18</v>
      </c>
      <c r="F91" s="5" t="s">
        <v>646</v>
      </c>
      <c r="G91" s="5">
        <v>55</v>
      </c>
      <c r="H91" s="7">
        <f>VLOOKUP(G91,'03_티어곡선'!$A$5:$F$104,5,FALSE)*3600*'01_기준값'!$B$31</f>
        <v>3124618219.8658276</v>
      </c>
      <c r="I91" s="5" t="s">
        <v>823</v>
      </c>
    </row>
    <row r="92" spans="1:9">
      <c r="A92" s="6">
        <v>3088</v>
      </c>
      <c r="B92" s="6" t="s">
        <v>824</v>
      </c>
      <c r="C92" s="6" t="s">
        <v>790</v>
      </c>
      <c r="D92" s="6" t="s">
        <v>651</v>
      </c>
      <c r="E92" s="12">
        <v>0.18</v>
      </c>
      <c r="F92" s="6" t="s">
        <v>646</v>
      </c>
      <c r="G92" s="6">
        <v>56</v>
      </c>
      <c r="H92" s="8">
        <f>VLOOKUP(G92,'03_티어곡선'!$A$5:$F$104,5,FALSE)*3600*'01_기준값'!$B$31</f>
        <v>3163132303.2861362</v>
      </c>
      <c r="I92" s="6" t="s">
        <v>825</v>
      </c>
    </row>
    <row r="93" spans="1:9">
      <c r="A93" s="5">
        <v>3089</v>
      </c>
      <c r="B93" s="5" t="s">
        <v>826</v>
      </c>
      <c r="C93" s="5" t="s">
        <v>790</v>
      </c>
      <c r="D93" s="5" t="s">
        <v>654</v>
      </c>
      <c r="E93" s="11">
        <v>0.18</v>
      </c>
      <c r="F93" s="5" t="s">
        <v>652</v>
      </c>
      <c r="G93" s="5">
        <v>56</v>
      </c>
      <c r="H93" s="7" t="s">
        <v>652</v>
      </c>
      <c r="I93" s="5" t="s">
        <v>827</v>
      </c>
    </row>
    <row r="94" spans="1:9">
      <c r="A94" s="6">
        <v>3090</v>
      </c>
      <c r="B94" s="6" t="s">
        <v>828</v>
      </c>
      <c r="C94" s="6" t="s">
        <v>790</v>
      </c>
      <c r="D94" s="6" t="s">
        <v>656</v>
      </c>
      <c r="E94" s="12">
        <v>0.18</v>
      </c>
      <c r="F94" s="6" t="s">
        <v>646</v>
      </c>
      <c r="G94" s="6">
        <v>56</v>
      </c>
      <c r="H94" s="8">
        <f>VLOOKUP(G94,'03_티어곡선'!$A$5:$F$104,5,FALSE)*3600*'01_기준값'!$B$31</f>
        <v>3163132303.2861362</v>
      </c>
      <c r="I94" s="6" t="s">
        <v>829</v>
      </c>
    </row>
    <row r="95" spans="1:9">
      <c r="A95" s="5">
        <v>3091</v>
      </c>
      <c r="B95" s="5" t="s">
        <v>830</v>
      </c>
      <c r="C95" s="5" t="s">
        <v>831</v>
      </c>
      <c r="D95" s="5" t="s">
        <v>645</v>
      </c>
      <c r="E95" s="11">
        <v>0.25</v>
      </c>
      <c r="F95" s="5" t="s">
        <v>652</v>
      </c>
      <c r="G95" s="5">
        <v>85</v>
      </c>
      <c r="H95" s="7" t="s">
        <v>652</v>
      </c>
      <c r="I95" s="5" t="s">
        <v>832</v>
      </c>
    </row>
    <row r="96" spans="1:9">
      <c r="A96" s="6">
        <v>3092</v>
      </c>
      <c r="B96" s="6" t="s">
        <v>833</v>
      </c>
      <c r="C96" s="6" t="s">
        <v>831</v>
      </c>
      <c r="D96" s="6" t="s">
        <v>649</v>
      </c>
      <c r="E96" s="12">
        <v>0.25</v>
      </c>
      <c r="F96" s="6" t="s">
        <v>652</v>
      </c>
      <c r="G96" s="6">
        <v>86</v>
      </c>
      <c r="H96" s="8" t="s">
        <v>652</v>
      </c>
      <c r="I96" s="6" t="s">
        <v>834</v>
      </c>
    </row>
    <row r="97" spans="1:9">
      <c r="A97" s="5">
        <v>3093</v>
      </c>
      <c r="B97" s="5" t="s">
        <v>835</v>
      </c>
      <c r="C97" s="5" t="s">
        <v>831</v>
      </c>
      <c r="D97" s="5" t="s">
        <v>651</v>
      </c>
      <c r="E97" s="11">
        <v>0.25</v>
      </c>
      <c r="F97" s="5" t="s">
        <v>652</v>
      </c>
      <c r="G97" s="5">
        <v>86</v>
      </c>
      <c r="H97" s="7" t="s">
        <v>652</v>
      </c>
      <c r="I97" s="5" t="s">
        <v>836</v>
      </c>
    </row>
    <row r="98" spans="1:9">
      <c r="A98" s="6">
        <v>3094</v>
      </c>
      <c r="B98" s="6" t="s">
        <v>837</v>
      </c>
      <c r="C98" s="6" t="s">
        <v>831</v>
      </c>
      <c r="D98" s="6" t="s">
        <v>654</v>
      </c>
      <c r="E98" s="12">
        <v>0.25</v>
      </c>
      <c r="F98" s="6" t="s">
        <v>652</v>
      </c>
      <c r="G98" s="6">
        <v>87</v>
      </c>
      <c r="H98" s="8" t="s">
        <v>652</v>
      </c>
      <c r="I98" s="6" t="s">
        <v>838</v>
      </c>
    </row>
    <row r="99" spans="1:9">
      <c r="A99" s="5">
        <v>3095</v>
      </c>
      <c r="B99" s="5" t="s">
        <v>839</v>
      </c>
      <c r="C99" s="5" t="s">
        <v>831</v>
      </c>
      <c r="D99" s="5" t="s">
        <v>656</v>
      </c>
      <c r="E99" s="11">
        <v>0.25</v>
      </c>
      <c r="F99" s="5" t="s">
        <v>652</v>
      </c>
      <c r="G99" s="5">
        <v>87</v>
      </c>
      <c r="H99" s="7" t="s">
        <v>652</v>
      </c>
      <c r="I99" s="5" t="s">
        <v>840</v>
      </c>
    </row>
    <row r="100" spans="1:9">
      <c r="A100" s="6">
        <v>3096</v>
      </c>
      <c r="B100" s="6" t="s">
        <v>841</v>
      </c>
      <c r="C100" s="6" t="s">
        <v>831</v>
      </c>
      <c r="D100" s="6" t="s">
        <v>645</v>
      </c>
      <c r="E100" s="12">
        <v>0.35</v>
      </c>
      <c r="F100" s="6" t="s">
        <v>652</v>
      </c>
      <c r="G100" s="6">
        <v>88</v>
      </c>
      <c r="H100" s="8" t="s">
        <v>652</v>
      </c>
      <c r="I100" s="6" t="s">
        <v>842</v>
      </c>
    </row>
    <row r="101" spans="1:9">
      <c r="A101" s="5">
        <v>3097</v>
      </c>
      <c r="B101" s="5" t="s">
        <v>843</v>
      </c>
      <c r="C101" s="5" t="s">
        <v>831</v>
      </c>
      <c r="D101" s="5" t="s">
        <v>649</v>
      </c>
      <c r="E101" s="11">
        <v>0.35</v>
      </c>
      <c r="F101" s="5" t="s">
        <v>652</v>
      </c>
      <c r="G101" s="5">
        <v>88</v>
      </c>
      <c r="H101" s="7" t="s">
        <v>652</v>
      </c>
      <c r="I101" s="5" t="s">
        <v>844</v>
      </c>
    </row>
    <row r="102" spans="1:9">
      <c r="A102" s="6">
        <v>3098</v>
      </c>
      <c r="B102" s="6" t="s">
        <v>845</v>
      </c>
      <c r="C102" s="6" t="s">
        <v>831</v>
      </c>
      <c r="D102" s="6" t="s">
        <v>651</v>
      </c>
      <c r="E102" s="12">
        <v>0.35</v>
      </c>
      <c r="F102" s="6" t="s">
        <v>652</v>
      </c>
      <c r="G102" s="6">
        <v>89</v>
      </c>
      <c r="H102" s="8" t="s">
        <v>652</v>
      </c>
      <c r="I102" s="6" t="s">
        <v>846</v>
      </c>
    </row>
    <row r="103" spans="1:9">
      <c r="A103" s="5">
        <v>3099</v>
      </c>
      <c r="B103" s="5" t="s">
        <v>847</v>
      </c>
      <c r="C103" s="5" t="s">
        <v>831</v>
      </c>
      <c r="D103" s="5" t="s">
        <v>654</v>
      </c>
      <c r="E103" s="11">
        <v>0.35</v>
      </c>
      <c r="F103" s="5" t="s">
        <v>652</v>
      </c>
      <c r="G103" s="5">
        <v>89</v>
      </c>
      <c r="H103" s="7" t="s">
        <v>652</v>
      </c>
      <c r="I103" s="5" t="s">
        <v>848</v>
      </c>
    </row>
    <row r="104" spans="1:9">
      <c r="A104" s="6">
        <v>3100</v>
      </c>
      <c r="B104" s="6" t="s">
        <v>849</v>
      </c>
      <c r="C104" s="6" t="s">
        <v>831</v>
      </c>
      <c r="D104" s="6" t="s">
        <v>656</v>
      </c>
      <c r="E104" s="12">
        <v>0.35</v>
      </c>
      <c r="F104" s="6" t="s">
        <v>652</v>
      </c>
      <c r="G104" s="6">
        <v>90</v>
      </c>
      <c r="H104" s="8" t="s">
        <v>652</v>
      </c>
      <c r="I104" s="6" t="s">
        <v>850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2"/>
  <sheetViews>
    <sheetView showGridLines="0" workbookViewId="0"/>
  </sheetViews>
  <sheetFormatPr baseColWidth="10" defaultColWidth="8.83203125" defaultRowHeight="17"/>
  <cols>
    <col min="1" max="1" width="6" customWidth="1"/>
    <col min="2" max="2" width="10" customWidth="1"/>
    <col min="3" max="3" width="9" customWidth="1"/>
    <col min="4" max="4" width="10" customWidth="1"/>
    <col min="5" max="6" width="16" customWidth="1"/>
    <col min="7" max="10" width="8" customWidth="1"/>
  </cols>
  <sheetData>
    <row r="1" spans="1:10" ht="23">
      <c r="A1" s="1" t="s">
        <v>851</v>
      </c>
    </row>
    <row r="2" spans="1:10">
      <c r="A2" s="2" t="s">
        <v>852</v>
      </c>
    </row>
    <row r="4" spans="1:10" ht="30" customHeight="1">
      <c r="A4" s="4" t="s">
        <v>442</v>
      </c>
      <c r="B4" s="4" t="s">
        <v>853</v>
      </c>
      <c r="C4" s="4" t="s">
        <v>854</v>
      </c>
      <c r="D4" s="4" t="s">
        <v>855</v>
      </c>
      <c r="E4" s="4" t="s">
        <v>856</v>
      </c>
      <c r="F4" s="4" t="s">
        <v>857</v>
      </c>
      <c r="G4" s="4" t="s">
        <v>858</v>
      </c>
      <c r="H4" s="4" t="s">
        <v>859</v>
      </c>
      <c r="I4" s="4" t="s">
        <v>860</v>
      </c>
      <c r="J4" s="4" t="s">
        <v>861</v>
      </c>
    </row>
    <row r="5" spans="1:10">
      <c r="A5" s="5">
        <v>1</v>
      </c>
      <c r="B5" s="5" t="s">
        <v>862</v>
      </c>
      <c r="C5" s="5" t="s">
        <v>863</v>
      </c>
      <c r="D5" s="5">
        <v>1</v>
      </c>
      <c r="E5" s="7">
        <v>0</v>
      </c>
      <c r="F5" s="7">
        <f>VLOOKUP(D5,'03_티어곡선'!$A$5:$F$104,5,FALSE)*60*30</f>
        <v>21600</v>
      </c>
      <c r="G5" s="24">
        <v>0</v>
      </c>
      <c r="H5" s="24">
        <v>0</v>
      </c>
      <c r="I5" s="24">
        <v>0</v>
      </c>
      <c r="J5" s="24">
        <v>0</v>
      </c>
    </row>
    <row r="6" spans="1:10">
      <c r="A6" s="6">
        <v>2</v>
      </c>
      <c r="B6" s="6" t="s">
        <v>862</v>
      </c>
      <c r="C6" s="6" t="s">
        <v>864</v>
      </c>
      <c r="D6" s="6">
        <v>10</v>
      </c>
      <c r="E6" s="8">
        <f>VLOOKUP(D6,'03_티어곡선'!$A$5:$F$104,3,FALSE)</f>
        <v>17039</v>
      </c>
      <c r="F6" s="8">
        <f>VLOOKUP(D6,'03_티어곡선'!$A$5:$F$104,5,FALSE)*60*45</f>
        <v>10116900</v>
      </c>
      <c r="G6" s="25">
        <v>0</v>
      </c>
      <c r="H6" s="25">
        <v>0</v>
      </c>
      <c r="I6" s="25">
        <v>0</v>
      </c>
      <c r="J6" s="25">
        <v>0</v>
      </c>
    </row>
    <row r="7" spans="1:10">
      <c r="A7" s="5">
        <v>3</v>
      </c>
      <c r="B7" s="5" t="s">
        <v>862</v>
      </c>
      <c r="C7" s="5" t="s">
        <v>865</v>
      </c>
      <c r="D7" s="5">
        <v>25</v>
      </c>
      <c r="E7" s="7">
        <f>VLOOKUP(D7,'03_티어곡선'!$A$5:$F$104,3,FALSE)</f>
        <v>495794</v>
      </c>
      <c r="F7" s="7">
        <f>VLOOKUP(D7,'03_티어곡선'!$A$5:$F$104,5,FALSE)*60*60</f>
        <v>227314800</v>
      </c>
      <c r="G7" s="24">
        <v>0</v>
      </c>
      <c r="H7" s="24">
        <v>0</v>
      </c>
      <c r="I7" s="24">
        <v>0</v>
      </c>
      <c r="J7" s="24">
        <v>0</v>
      </c>
    </row>
    <row r="8" spans="1:10">
      <c r="A8" s="6">
        <v>4</v>
      </c>
      <c r="B8" s="6" t="s">
        <v>862</v>
      </c>
      <c r="C8" s="6" t="s">
        <v>866</v>
      </c>
      <c r="D8" s="6">
        <v>45</v>
      </c>
      <c r="E8" s="8">
        <f>VLOOKUP(D8,'03_티어곡선'!$A$5:$F$104,3,FALSE)</f>
        <v>2077397.0610416047</v>
      </c>
      <c r="F8" s="8">
        <f>VLOOKUP(D8,'03_티어곡선'!$A$5:$F$104,5,FALSE)*60*90</f>
        <v>518315584.71232128</v>
      </c>
      <c r="G8" s="25">
        <v>0</v>
      </c>
      <c r="H8" s="25">
        <v>0</v>
      </c>
      <c r="I8" s="25">
        <v>0</v>
      </c>
      <c r="J8" s="25">
        <v>0</v>
      </c>
    </row>
    <row r="9" spans="1:10">
      <c r="A9" s="5">
        <v>5</v>
      </c>
      <c r="B9" s="5" t="s">
        <v>867</v>
      </c>
      <c r="C9" s="5" t="s">
        <v>863</v>
      </c>
      <c r="D9" s="5">
        <v>1</v>
      </c>
      <c r="E9" s="7">
        <v>0</v>
      </c>
      <c r="F9" s="7">
        <v>0</v>
      </c>
      <c r="G9" s="24">
        <v>0.75</v>
      </c>
      <c r="H9" s="24">
        <v>0.2</v>
      </c>
      <c r="I9" s="24">
        <v>0.05</v>
      </c>
      <c r="J9" s="24">
        <v>0</v>
      </c>
    </row>
    <row r="10" spans="1:10">
      <c r="A10" s="6">
        <v>6</v>
      </c>
      <c r="B10" s="6" t="s">
        <v>867</v>
      </c>
      <c r="C10" s="6" t="s">
        <v>864</v>
      </c>
      <c r="D10" s="6">
        <v>10</v>
      </c>
      <c r="E10" s="8">
        <f>VLOOKUP(D10,'03_티어곡선'!$A$5:$F$104,3,FALSE)</f>
        <v>17039</v>
      </c>
      <c r="F10" s="8">
        <v>0</v>
      </c>
      <c r="G10" s="25">
        <v>0.5</v>
      </c>
      <c r="H10" s="25">
        <v>0.3</v>
      </c>
      <c r="I10" s="25">
        <v>0.05</v>
      </c>
      <c r="J10" s="25">
        <v>0.01</v>
      </c>
    </row>
    <row r="11" spans="1:10">
      <c r="A11" s="5">
        <v>7</v>
      </c>
      <c r="B11" s="5" t="s">
        <v>867</v>
      </c>
      <c r="C11" s="5" t="s">
        <v>865</v>
      </c>
      <c r="D11" s="5">
        <v>25</v>
      </c>
      <c r="E11" s="7">
        <f>VLOOKUP(D11,'03_티어곡선'!$A$5:$F$104,3,FALSE)</f>
        <v>495794</v>
      </c>
      <c r="F11" s="7">
        <v>0</v>
      </c>
      <c r="G11" s="24">
        <v>0.2</v>
      </c>
      <c r="H11" s="24">
        <v>0.35</v>
      </c>
      <c r="I11" s="24">
        <v>0.15</v>
      </c>
      <c r="J11" s="24">
        <v>0.03</v>
      </c>
    </row>
    <row r="12" spans="1:10">
      <c r="A12" s="6">
        <v>8</v>
      </c>
      <c r="B12" s="6" t="s">
        <v>867</v>
      </c>
      <c r="C12" s="6" t="s">
        <v>866</v>
      </c>
      <c r="D12" s="6">
        <v>45</v>
      </c>
      <c r="E12" s="8">
        <f>VLOOKUP(D12,'03_티어곡선'!$A$5:$F$104,3,FALSE)</f>
        <v>2077397.0610416047</v>
      </c>
      <c r="F12" s="8">
        <v>0</v>
      </c>
      <c r="G12" s="25">
        <v>0</v>
      </c>
      <c r="H12" s="25">
        <v>0.15</v>
      </c>
      <c r="I12" s="25">
        <v>0.2</v>
      </c>
      <c r="J12" s="25">
        <v>0.05</v>
      </c>
    </row>
  </sheetData>
  <phoneticPr fontId="10" type="noConversion"/>
  <printOptions horizontalCentered="1"/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00_요약</vt:lpstr>
      <vt:lpstr>01_기준값</vt:lpstr>
      <vt:lpstr>02_하드웨어</vt:lpstr>
      <vt:lpstr>03_티어곡선</vt:lpstr>
      <vt:lpstr>04_메가코프</vt:lpstr>
      <vt:lpstr>05_경험치</vt:lpstr>
      <vt:lpstr>06_악명</vt:lpstr>
      <vt:lpstr>07_악명스킬</vt:lpstr>
      <vt:lpstr>08_툴</vt:lpstr>
      <vt:lpstr>09_일일던전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김태준</cp:lastModifiedBy>
  <dcterms:created xsi:type="dcterms:W3CDTF">2026-10-20T08:09:36Z</dcterms:created>
  <dcterms:modified xsi:type="dcterms:W3CDTF">2026-10-20T08:09:51Z</dcterms:modified>
</cp:coreProperties>
</file>